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公共施設一覧" sheetId="1" r:id="rId1"/>
    <sheet name="Sheet1" sheetId="3" r:id="rId2"/>
  </sheets>
  <definedNames>
    <definedName name="_xlnm._FilterDatabase" localSheetId="0" hidden="1">公共施設一覧!$A$4:$AC$19</definedName>
    <definedName name="_xlnm.Print_Area" localSheetId="0">公共施設一覧!$A$1:$AE$20</definedName>
    <definedName name="_xlnm.Print_Titles" localSheetId="0">公共施設一覧!$2:$4</definedName>
  </definedNames>
  <calcPr calcId="191029"/>
</workbook>
</file>

<file path=xl/calcChain.xml><?xml version="1.0" encoding="utf-8"?>
<calcChain xmlns="http://schemas.openxmlformats.org/spreadsheetml/2006/main">
  <c r="AE6" i="1" l="1"/>
  <c r="AE5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E20" i="1" l="1"/>
  <c r="F20" i="1"/>
  <c r="G20" i="1"/>
  <c r="H20" i="1"/>
  <c r="J20" i="1"/>
  <c r="L20" i="1"/>
  <c r="M20" i="1"/>
  <c r="N20" i="1"/>
  <c r="O20" i="1"/>
  <c r="P20" i="1"/>
  <c r="Q20" i="1"/>
  <c r="R20" i="1"/>
  <c r="U20" i="1"/>
  <c r="V20" i="1"/>
  <c r="W20" i="1"/>
  <c r="X20" i="1"/>
  <c r="Y20" i="1"/>
  <c r="AB20" i="1"/>
  <c r="AC20" i="1"/>
</calcChain>
</file>

<file path=xl/sharedStrings.xml><?xml version="1.0" encoding="utf-8"?>
<sst xmlns="http://schemas.openxmlformats.org/spreadsheetml/2006/main" count="262" uniqueCount="106">
  <si>
    <t>10時間</t>
    <rPh sb="2" eb="4">
      <t>ジカン</t>
    </rPh>
    <phoneticPr fontId="2"/>
  </si>
  <si>
    <t>まちづくり振興部</t>
    <rPh sb="5" eb="8">
      <t>シンコウブ</t>
    </rPh>
    <phoneticPr fontId="18"/>
  </si>
  <si>
    <t>施設名</t>
  </si>
  <si>
    <t>部名</t>
  </si>
  <si>
    <t>室内照明器具数</t>
    <rPh sb="0" eb="2">
      <t>シツナイ</t>
    </rPh>
    <rPh sb="2" eb="4">
      <t>ショウメイ</t>
    </rPh>
    <rPh sb="4" eb="6">
      <t>キグ</t>
    </rPh>
    <rPh sb="6" eb="7">
      <t>スウ</t>
    </rPh>
    <phoneticPr fontId="2"/>
  </si>
  <si>
    <t>教育委員会</t>
    <rPh sb="0" eb="5">
      <t>キョウイクイインカイ</t>
    </rPh>
    <phoneticPr fontId="18"/>
  </si>
  <si>
    <t>ゆうあいプラザ</t>
  </si>
  <si>
    <t>無</t>
    <rPh sb="0" eb="1">
      <t>な</t>
    </rPh>
    <phoneticPr fontId="2" type="Hiragana"/>
  </si>
  <si>
    <t>課名</t>
  </si>
  <si>
    <t>水銀灯・HID　</t>
  </si>
  <si>
    <t>久賀公民館</t>
    <rPh sb="0" eb="2">
      <t>くが</t>
    </rPh>
    <rPh sb="2" eb="5">
      <t>こうみんかん</t>
    </rPh>
    <phoneticPr fontId="2" type="Hiragana"/>
  </si>
  <si>
    <t>使用日数（日/月）</t>
  </si>
  <si>
    <t>使用状況</t>
    <rPh sb="0" eb="2">
      <t>シヨウ</t>
    </rPh>
    <rPh sb="2" eb="4">
      <t>ジョウキョウ</t>
    </rPh>
    <phoneticPr fontId="2"/>
  </si>
  <si>
    <t>山王公民館</t>
    <rPh sb="0" eb="2">
      <t>さんのう</t>
    </rPh>
    <rPh sb="2" eb="5">
      <t>こうみんかん</t>
    </rPh>
    <phoneticPr fontId="2" type="Hiragana"/>
  </si>
  <si>
    <t>産業振興課</t>
  </si>
  <si>
    <t>生涯学習課</t>
  </si>
  <si>
    <t>ふじしろ図書館</t>
    <rPh sb="4" eb="7">
      <t>としょかん</t>
    </rPh>
    <phoneticPr fontId="2" type="Hiragana"/>
  </si>
  <si>
    <t>図書館</t>
    <rPh sb="0" eb="3">
      <t>トショカン</t>
    </rPh>
    <phoneticPr fontId="18"/>
  </si>
  <si>
    <t>高圧</t>
    <rPh sb="0" eb="2">
      <t>コウアツ</t>
    </rPh>
    <phoneticPr fontId="2"/>
  </si>
  <si>
    <t>戸頭公民館</t>
    <rPh sb="0" eb="2">
      <t>とがしら</t>
    </rPh>
    <rPh sb="2" eb="5">
      <t>こうみんかん</t>
    </rPh>
    <phoneticPr fontId="2" type="Hiragana"/>
  </si>
  <si>
    <t>白山公民館</t>
    <rPh sb="0" eb="2">
      <t>はくさん</t>
    </rPh>
    <rPh sb="2" eb="5">
      <t>こうみんかん</t>
    </rPh>
    <phoneticPr fontId="2" type="Hiragana"/>
  </si>
  <si>
    <t>相馬南公民館</t>
    <rPh sb="0" eb="2">
      <t>そうま</t>
    </rPh>
    <rPh sb="2" eb="3">
      <t>みなみ</t>
    </rPh>
    <rPh sb="3" eb="6">
      <t>こうみんかん</t>
    </rPh>
    <phoneticPr fontId="2" type="Hiragana"/>
  </si>
  <si>
    <t>高須公民館</t>
    <rPh sb="0" eb="2">
      <t>たかす</t>
    </rPh>
    <rPh sb="2" eb="5">
      <t>こうみんかん</t>
    </rPh>
    <phoneticPr fontId="2" type="Hiragana"/>
  </si>
  <si>
    <t>相馬公民館</t>
    <rPh sb="0" eb="2">
      <t>そうま</t>
    </rPh>
    <rPh sb="2" eb="5">
      <t>こうみんかん</t>
    </rPh>
    <phoneticPr fontId="2" type="Hiragana"/>
  </si>
  <si>
    <t>六郷公民館</t>
    <rPh sb="0" eb="2">
      <t>ろくごう</t>
    </rPh>
    <rPh sb="2" eb="5">
      <t>こうみんかん</t>
    </rPh>
    <phoneticPr fontId="2" type="Hiragana"/>
  </si>
  <si>
    <t>埋蔵文化財
センター</t>
    <rPh sb="0" eb="2">
      <t>まいぞう</t>
    </rPh>
    <rPh sb="2" eb="5">
      <t>ぶんかざい</t>
    </rPh>
    <phoneticPr fontId="2" type="Hiragana"/>
  </si>
  <si>
    <t>建物名</t>
  </si>
  <si>
    <t>（戸頭公民館に含む）</t>
    <rPh sb="1" eb="3">
      <t>トガシラ</t>
    </rPh>
    <rPh sb="3" eb="6">
      <t>コウミンカン</t>
    </rPh>
    <rPh sb="7" eb="8">
      <t>フク</t>
    </rPh>
    <phoneticPr fontId="2"/>
  </si>
  <si>
    <t>8時間</t>
    <rPh sb="1" eb="3">
      <t>ジカン</t>
    </rPh>
    <phoneticPr fontId="2"/>
  </si>
  <si>
    <t>図面の有無
（データ・紙の別）</t>
  </si>
  <si>
    <t>空調
設備</t>
  </si>
  <si>
    <t>LED　　</t>
  </si>
  <si>
    <t>共通</t>
    <rPh sb="0" eb="2">
      <t>キョウツウ</t>
    </rPh>
    <phoneticPr fontId="2"/>
  </si>
  <si>
    <t>紙</t>
  </si>
  <si>
    <t>低圧</t>
    <rPh sb="0" eb="2">
      <t>テイアツ</t>
    </rPh>
    <phoneticPr fontId="2"/>
  </si>
  <si>
    <t>データ</t>
  </si>
  <si>
    <t>埋蔵文化財センター</t>
    <rPh sb="0" eb="2">
      <t>まいぞう</t>
    </rPh>
    <rPh sb="2" eb="5">
      <t>ぶんかざい</t>
    </rPh>
    <phoneticPr fontId="2" type="Hiragana"/>
  </si>
  <si>
    <t>○</t>
  </si>
  <si>
    <t>受変電
設備</t>
  </si>
  <si>
    <t xml:space="preserve">
使用日数（日/月）</t>
  </si>
  <si>
    <t>LED</t>
  </si>
  <si>
    <t>屋外照明器具数　※概算</t>
    <rPh sb="0" eb="2">
      <t>オクガイ</t>
    </rPh>
    <rPh sb="2" eb="4">
      <t>ショウメイ</t>
    </rPh>
    <rPh sb="4" eb="6">
      <t>キグ</t>
    </rPh>
    <rPh sb="6" eb="7">
      <t>スウ</t>
    </rPh>
    <rPh sb="9" eb="11">
      <t>ガイサン</t>
    </rPh>
    <phoneticPr fontId="2"/>
  </si>
  <si>
    <t>紙</t>
    <rPh sb="0" eb="1">
      <t>かみ</t>
    </rPh>
    <phoneticPr fontId="2" type="Hiragana"/>
  </si>
  <si>
    <t>白熱灯</t>
  </si>
  <si>
    <t>蛍光灯</t>
  </si>
  <si>
    <t>水銀灯・HID</t>
  </si>
  <si>
    <t>使用時間（日）</t>
  </si>
  <si>
    <t>従来型</t>
    <rPh sb="0" eb="2">
      <t>ジュウライ</t>
    </rPh>
    <rPh sb="2" eb="3">
      <t>ガタ</t>
    </rPh>
    <phoneticPr fontId="2"/>
  </si>
  <si>
    <t>誘導灯数</t>
    <rPh sb="0" eb="3">
      <t>ユウドウトウ</t>
    </rPh>
    <rPh sb="3" eb="4">
      <t>スウ</t>
    </rPh>
    <phoneticPr fontId="2"/>
  </si>
  <si>
    <t>空調設備</t>
    <rPh sb="0" eb="2">
      <t>クウチョウ</t>
    </rPh>
    <rPh sb="2" eb="4">
      <t>セツビ</t>
    </rPh>
    <phoneticPr fontId="2"/>
  </si>
  <si>
    <t>受変電設備</t>
    <rPh sb="0" eb="3">
      <t>ジュヘンデン</t>
    </rPh>
    <rPh sb="3" eb="5">
      <t>セツビ</t>
    </rPh>
    <phoneticPr fontId="2"/>
  </si>
  <si>
    <t>LED屋内</t>
    <rPh sb="3" eb="5">
      <t>オクナイ</t>
    </rPh>
    <phoneticPr fontId="2"/>
  </si>
  <si>
    <t>LED屋外</t>
    <rPh sb="3" eb="5">
      <t>オクガイ</t>
    </rPh>
    <phoneticPr fontId="2"/>
  </si>
  <si>
    <t>電力契約情報
（低圧・高圧・特別高圧）</t>
    <rPh sb="8" eb="10">
      <t>テイアツ</t>
    </rPh>
    <rPh sb="11" eb="13">
      <t>コウアツ</t>
    </rPh>
    <rPh sb="14" eb="16">
      <t>トクベツ</t>
    </rPh>
    <rPh sb="16" eb="18">
      <t>コウアツ</t>
    </rPh>
    <phoneticPr fontId="2"/>
  </si>
  <si>
    <t>白熱灯　</t>
  </si>
  <si>
    <t>蛍光灯　</t>
  </si>
  <si>
    <t>LED　</t>
  </si>
  <si>
    <t xml:space="preserve">
使用時間（日）</t>
  </si>
  <si>
    <t>図面の有無
（データ・紙の別）　</t>
  </si>
  <si>
    <t>図面の有無
（データ・紙の別）　　　</t>
  </si>
  <si>
    <t>高圧</t>
  </si>
  <si>
    <t>３０日</t>
    <rPh sb="2" eb="3">
      <t>ヒ</t>
    </rPh>
    <phoneticPr fontId="2"/>
  </si>
  <si>
    <t>低圧（従量及び低圧）</t>
    <rPh sb="0" eb="2">
      <t>テイアツ</t>
    </rPh>
    <rPh sb="3" eb="5">
      <t>ジュウリョウ</t>
    </rPh>
    <rPh sb="5" eb="6">
      <t>オヨ</t>
    </rPh>
    <rPh sb="7" eb="9">
      <t>テイアツ</t>
    </rPh>
    <phoneticPr fontId="2"/>
  </si>
  <si>
    <t>20日</t>
    <rPh sb="2" eb="3">
      <t>ニチ</t>
    </rPh>
    <phoneticPr fontId="2"/>
  </si>
  <si>
    <t>9時間</t>
    <rPh sb="1" eb="3">
      <t>ジカン</t>
    </rPh>
    <phoneticPr fontId="2"/>
  </si>
  <si>
    <t>紙</t>
    <rPh sb="0" eb="1">
      <t>カミ</t>
    </rPh>
    <phoneticPr fontId="2"/>
  </si>
  <si>
    <t>４時間</t>
    <rPh sb="1" eb="3">
      <t>ジカン</t>
    </rPh>
    <phoneticPr fontId="2"/>
  </si>
  <si>
    <t xml:space="preserve">省エネ診断実施状況
</t>
  </si>
  <si>
    <t>R4年度年間電気代
（円）</t>
    <phoneticPr fontId="2"/>
  </si>
  <si>
    <t>1,384,096円</t>
  </si>
  <si>
    <t>28日</t>
  </si>
  <si>
    <t>12時間</t>
  </si>
  <si>
    <t>5,000,000円</t>
  </si>
  <si>
    <t>26日</t>
  </si>
  <si>
    <t>10時間</t>
  </si>
  <si>
    <t>30日</t>
  </si>
  <si>
    <t>5時間</t>
  </si>
  <si>
    <t>３０日</t>
  </si>
  <si>
    <t>図面の有無
（データ・紙の別）　　</t>
    <phoneticPr fontId="2"/>
  </si>
  <si>
    <t>教育委員会</t>
    <rPh sb="0" eb="4">
      <t>キョウイクイイン</t>
    </rPh>
    <rPh sb="4" eb="5">
      <t>カイ</t>
    </rPh>
    <phoneticPr fontId="2"/>
  </si>
  <si>
    <t>生涯学習課</t>
    <phoneticPr fontId="2"/>
  </si>
  <si>
    <t>小文間公民館</t>
    <rPh sb="0" eb="3">
      <t>オモンマ</t>
    </rPh>
    <rPh sb="3" eb="6">
      <t>コウミンカン</t>
    </rPh>
    <phoneticPr fontId="2"/>
  </si>
  <si>
    <t>教育委員会</t>
    <rPh sb="0" eb="5">
      <t>キョウイクイインカイ</t>
    </rPh>
    <phoneticPr fontId="2"/>
  </si>
  <si>
    <t>寺原公民館</t>
    <rPh sb="0" eb="5">
      <t>テラハラコウミンカン</t>
    </rPh>
    <phoneticPr fontId="2"/>
  </si>
  <si>
    <t>永山公民館</t>
    <rPh sb="0" eb="5">
      <t>ナガヤマコウミンカン</t>
    </rPh>
    <phoneticPr fontId="2"/>
  </si>
  <si>
    <t>LED
屋外</t>
    <phoneticPr fontId="2"/>
  </si>
  <si>
    <t>LED
屋内</t>
    <phoneticPr fontId="2"/>
  </si>
  <si>
    <t>高圧</t>
    <rPh sb="0" eb="2">
      <t>コウアツ</t>
    </rPh>
    <phoneticPr fontId="2"/>
  </si>
  <si>
    <t>３0日</t>
    <rPh sb="2" eb="3">
      <t>ヒ</t>
    </rPh>
    <phoneticPr fontId="2"/>
  </si>
  <si>
    <t>4時間</t>
    <rPh sb="1" eb="3">
      <t>ジカン</t>
    </rPh>
    <phoneticPr fontId="2"/>
  </si>
  <si>
    <t>4時間</t>
  </si>
  <si>
    <t>４時間</t>
  </si>
  <si>
    <t>紙</t>
    <rPh sb="0" eb="1">
      <t>カミ</t>
    </rPh>
    <phoneticPr fontId="2"/>
  </si>
  <si>
    <t>公民館等15施設LED照明機器更新調査</t>
    <rPh sb="0" eb="3">
      <t>コウミンカン</t>
    </rPh>
    <rPh sb="3" eb="4">
      <t>トウ</t>
    </rPh>
    <rPh sb="6" eb="8">
      <t>シセツ</t>
    </rPh>
    <rPh sb="11" eb="13">
      <t>ショウメイ</t>
    </rPh>
    <phoneticPr fontId="2"/>
  </si>
  <si>
    <t>建築年</t>
    <rPh sb="0" eb="3">
      <t>ケンチクネン</t>
    </rPh>
    <phoneticPr fontId="2"/>
  </si>
  <si>
    <t>○</t>
    <phoneticPr fontId="2"/>
  </si>
  <si>
    <t>○</t>
    <phoneticPr fontId="2"/>
  </si>
  <si>
    <t>4時間</t>
    <phoneticPr fontId="2"/>
  </si>
  <si>
    <t>３0日</t>
    <phoneticPr fontId="2"/>
  </si>
  <si>
    <t>子育て支援課(生涯学習課)</t>
    <rPh sb="0" eb="2">
      <t>コソダ</t>
    </rPh>
    <rPh sb="3" eb="6">
      <t>シエンカ</t>
    </rPh>
    <phoneticPr fontId="2"/>
  </si>
  <si>
    <t>戸頭子育て支援センター(別館)</t>
    <rPh sb="0" eb="2">
      <t>とがしら</t>
    </rPh>
    <rPh sb="2" eb="4">
      <t>こそだ</t>
    </rPh>
    <rPh sb="5" eb="7">
      <t>しえん</t>
    </rPh>
    <rPh sb="12" eb="14">
      <t>べっかん</t>
    </rPh>
    <phoneticPr fontId="2" type="Hiragana"/>
  </si>
  <si>
    <t>福祉部</t>
    <rPh sb="0" eb="3">
      <t>フクシブ</t>
    </rPh>
    <phoneticPr fontId="18"/>
  </si>
  <si>
    <t>更新対象機器</t>
    <rPh sb="0" eb="2">
      <t>コウシン</t>
    </rPh>
    <rPh sb="2" eb="4">
      <t>タイショウ</t>
    </rPh>
    <rPh sb="4" eb="6">
      <t>キキ</t>
    </rPh>
    <phoneticPr fontId="2"/>
  </si>
  <si>
    <t>築後年数</t>
    <rPh sb="0" eb="2">
      <t>チクゴ</t>
    </rPh>
    <rPh sb="2" eb="4">
      <t>ネンスウ</t>
    </rPh>
    <phoneticPr fontId="2"/>
  </si>
  <si>
    <t>高圧(白山公民館と共有）</t>
    <rPh sb="3" eb="5">
      <t>ハクサン</t>
    </rPh>
    <rPh sb="5" eb="7">
      <t>コウミン</t>
    </rPh>
    <rPh sb="7" eb="8">
      <t>カン</t>
    </rPh>
    <rPh sb="9" eb="11">
      <t>キョウユウ</t>
    </rPh>
    <phoneticPr fontId="2"/>
  </si>
  <si>
    <t>高圧（ゆうあいプラザと共有）</t>
    <rPh sb="0" eb="2">
      <t>コウアツ</t>
    </rPh>
    <rPh sb="11" eb="13">
      <t>キョウユウ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</si>
</sst>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,###,###&quot;円&quot;"/>
    <numFmt numFmtId="177" formatCode="###&quot;日&quot;"/>
    <numFmt numFmtId="178" formatCode="###&quot;時&quot;&quot;間&quot;"/>
    <numFmt numFmtId="179" formatCode="####&quot;年&quot;"/>
  </numFmts>
  <fonts count="44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</font>
    <font>
      <sz val="11"/>
      <color theme="1"/>
      <name val="BIZ UDPゴシック"/>
      <family val="3"/>
    </font>
    <font>
      <b/>
      <sz val="11"/>
      <color rgb="FFFF0000"/>
      <name val="BIZ UDゴシック"/>
      <family val="3"/>
    </font>
    <font>
      <sz val="11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4"/>
      <color theme="1"/>
      <name val="BIZ UDPゴシック"/>
      <family val="3"/>
      <charset val="128"/>
    </font>
    <font>
      <b/>
      <sz val="11"/>
      <name val="BIZ UDPゴシック"/>
      <family val="3"/>
    </font>
    <font>
      <b/>
      <sz val="12"/>
      <color theme="1"/>
      <name val="BIZ UDPゴシック"/>
      <family val="3"/>
    </font>
    <font>
      <b/>
      <sz val="11"/>
      <color rgb="FFFF0000"/>
      <name val="游ゴシック"/>
      <family val="3"/>
      <scheme val="minor"/>
    </font>
    <font>
      <b/>
      <sz val="11"/>
      <color theme="1"/>
      <name val="BIZ UDPゴシック"/>
      <family val="3"/>
    </font>
    <font>
      <b/>
      <sz val="14"/>
      <color rgb="FFFF0000"/>
      <name val="BIZ UDゴシック"/>
      <family val="3"/>
    </font>
    <font>
      <b/>
      <sz val="14"/>
      <name val="BIZ UDゴシック"/>
      <family val="3"/>
    </font>
    <font>
      <b/>
      <sz val="11"/>
      <color theme="1"/>
      <name val="游ゴシック"/>
      <family val="3"/>
      <scheme val="minor"/>
    </font>
    <font>
      <sz val="12"/>
      <color theme="1"/>
      <name val="BIZ UDPゴシック"/>
      <family val="3"/>
    </font>
    <font>
      <b/>
      <sz val="14"/>
      <color theme="1"/>
      <name val="游ゴシック"/>
      <family val="3"/>
      <scheme val="minor"/>
    </font>
    <font>
      <sz val="12"/>
      <color rgb="FFFF0000"/>
      <name val="BIZ UDPゴシック"/>
      <family val="3"/>
    </font>
    <font>
      <sz val="6"/>
      <name val="ＭＳ Ｐゴシック"/>
      <family val="3"/>
    </font>
    <font>
      <sz val="12"/>
      <name val="Osaka"/>
      <family val="3"/>
      <charset val="1"/>
    </font>
    <font>
      <sz val="11"/>
      <color indexed="8"/>
      <name val="ＭＳ Ｐゴシック"/>
      <family val="3"/>
      <charset val="1"/>
    </font>
    <font>
      <sz val="11"/>
      <color indexed="9"/>
      <name val="ＭＳ Ｐゴシック"/>
      <family val="3"/>
      <charset val="1"/>
    </font>
    <font>
      <sz val="11"/>
      <color indexed="60"/>
      <name val="ＭＳ Ｐゴシック"/>
      <family val="3"/>
      <charset val="1"/>
    </font>
    <font>
      <b/>
      <sz val="18"/>
      <color indexed="56"/>
      <name val="ＭＳ Ｐゴシック"/>
      <family val="3"/>
      <charset val="1"/>
    </font>
    <font>
      <b/>
      <sz val="11"/>
      <color indexed="9"/>
      <name val="ＭＳ Ｐゴシック"/>
      <family val="3"/>
      <charset val="1"/>
    </font>
    <font>
      <sz val="11"/>
      <color indexed="52"/>
      <name val="ＭＳ Ｐゴシック"/>
      <family val="3"/>
      <charset val="1"/>
    </font>
    <font>
      <sz val="11"/>
      <color indexed="62"/>
      <name val="ＭＳ Ｐゴシック"/>
      <family val="3"/>
      <charset val="1"/>
    </font>
    <font>
      <b/>
      <sz val="11"/>
      <color indexed="63"/>
      <name val="ＭＳ Ｐゴシック"/>
      <family val="3"/>
      <charset val="1"/>
    </font>
    <font>
      <sz val="11"/>
      <color indexed="20"/>
      <name val="ＭＳ Ｐゴシック"/>
      <family val="3"/>
      <charset val="1"/>
    </font>
    <font>
      <sz val="11"/>
      <color indexed="17"/>
      <name val="ＭＳ Ｐゴシック"/>
      <family val="3"/>
      <charset val="1"/>
    </font>
    <font>
      <b/>
      <sz val="15"/>
      <color indexed="56"/>
      <name val="ＭＳ Ｐゴシック"/>
      <family val="3"/>
      <charset val="1"/>
    </font>
    <font>
      <b/>
      <sz val="13"/>
      <color indexed="56"/>
      <name val="ＭＳ Ｐゴシック"/>
      <family val="3"/>
      <charset val="1"/>
    </font>
    <font>
      <b/>
      <sz val="11"/>
      <color indexed="56"/>
      <name val="ＭＳ Ｐゴシック"/>
      <family val="3"/>
      <charset val="1"/>
    </font>
    <font>
      <b/>
      <sz val="11"/>
      <color indexed="52"/>
      <name val="ＭＳ Ｐゴシック"/>
      <family val="3"/>
      <charset val="1"/>
    </font>
    <font>
      <i/>
      <sz val="11"/>
      <color indexed="23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b/>
      <sz val="11"/>
      <color indexed="8"/>
      <name val="ＭＳ Ｐゴシック"/>
      <family val="3"/>
      <charset val="1"/>
    </font>
    <font>
      <sz val="11"/>
      <color theme="1"/>
      <name val="ＭＳ Ｐゴシック"/>
      <family val="3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name val="BIZ UDPゴシック"/>
      <family val="3"/>
    </font>
    <font>
      <b/>
      <sz val="12"/>
      <name val="BIZ UDP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9" fillId="0" borderId="0"/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49" applyNumberFormat="0" applyAlignment="0" applyProtection="0">
      <alignment vertical="center"/>
    </xf>
    <xf numFmtId="0" fontId="19" fillId="32" borderId="50" applyNumberFormat="0" applyFont="0" applyAlignment="0" applyProtection="0">
      <alignment vertical="center"/>
    </xf>
    <xf numFmtId="0" fontId="25" fillId="0" borderId="51" applyNumberFormat="0" applyFill="0" applyAlignment="0" applyProtection="0">
      <alignment vertical="center"/>
    </xf>
    <xf numFmtId="0" fontId="26" fillId="17" borderId="52" applyNumberFormat="0" applyAlignment="0" applyProtection="0">
      <alignment vertical="center"/>
    </xf>
    <xf numFmtId="0" fontId="27" fillId="33" borderId="53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9" fillId="14" borderId="0" applyNumberFormat="0" applyBorder="0" applyAlignment="0" applyProtection="0">
      <alignment vertical="center"/>
    </xf>
    <xf numFmtId="0" fontId="30" fillId="0" borderId="54" applyNumberFormat="0" applyFill="0" applyAlignment="0" applyProtection="0">
      <alignment vertical="center"/>
    </xf>
    <xf numFmtId="0" fontId="31" fillId="0" borderId="55" applyNumberFormat="0" applyFill="0" applyAlignment="0" applyProtection="0">
      <alignment vertical="center"/>
    </xf>
    <xf numFmtId="0" fontId="32" fillId="0" borderId="5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3" borderId="5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7" applyNumberFormat="0" applyFill="0" applyAlignment="0" applyProtection="0">
      <alignment vertical="center"/>
    </xf>
    <xf numFmtId="0" fontId="1" fillId="0" borderId="0">
      <alignment vertical="center"/>
    </xf>
    <xf numFmtId="38" fontId="37" fillId="0" borderId="0" applyFill="0" applyBorder="0" applyAlignment="0" applyProtection="0">
      <alignment vertical="center"/>
    </xf>
    <xf numFmtId="0" fontId="37" fillId="0" borderId="0">
      <alignment vertical="center"/>
    </xf>
    <xf numFmtId="0" fontId="19" fillId="32" borderId="58" applyNumberFormat="0" applyFont="0" applyAlignment="0" applyProtection="0">
      <alignment vertical="center"/>
    </xf>
    <xf numFmtId="0" fontId="26" fillId="17" borderId="59" applyNumberFormat="0" applyAlignment="0" applyProtection="0">
      <alignment vertical="center"/>
    </xf>
    <xf numFmtId="0" fontId="27" fillId="33" borderId="60" applyNumberFormat="0" applyAlignment="0" applyProtection="0">
      <alignment vertical="center"/>
    </xf>
    <xf numFmtId="0" fontId="33" fillId="33" borderId="59" applyNumberFormat="0" applyAlignment="0" applyProtection="0">
      <alignment vertical="center"/>
    </xf>
    <xf numFmtId="0" fontId="36" fillId="0" borderId="61" applyNumberFormat="0" applyFill="0" applyAlignment="0" applyProtection="0">
      <alignment vertical="center"/>
    </xf>
  </cellStyleXfs>
  <cellXfs count="130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8" fillId="2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left" vertical="center" shrinkToFit="1"/>
    </xf>
    <xf numFmtId="0" fontId="3" fillId="0" borderId="8" xfId="0" applyNumberFormat="1" applyFont="1" applyFill="1" applyBorder="1" applyAlignment="1">
      <alignment horizontal="left" vertical="center" shrinkToFit="1"/>
    </xf>
    <xf numFmtId="0" fontId="3" fillId="0" borderId="9" xfId="0" applyNumberFormat="1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vertical="center"/>
    </xf>
    <xf numFmtId="0" fontId="8" fillId="2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left" vertical="center" shrinkToFit="1"/>
    </xf>
    <xf numFmtId="0" fontId="3" fillId="0" borderId="12" xfId="0" applyNumberFormat="1" applyFont="1" applyFill="1" applyBorder="1" applyAlignment="1">
      <alignment horizontal="left" vertical="center" shrinkToFit="1"/>
    </xf>
    <xf numFmtId="0" fontId="3" fillId="0" borderId="13" xfId="0" applyNumberFormat="1" applyFont="1" applyFill="1" applyBorder="1" applyAlignment="1">
      <alignment horizontal="left" vertical="center" shrinkToFit="1"/>
    </xf>
    <xf numFmtId="0" fontId="8" fillId="2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left" vertical="center" wrapText="1" shrinkToFit="1"/>
    </xf>
    <xf numFmtId="0" fontId="3" fillId="0" borderId="12" xfId="0" applyNumberFormat="1" applyFont="1" applyFill="1" applyBorder="1" applyAlignment="1">
      <alignment horizontal="left" vertical="center" wrapText="1" shrinkToFit="1"/>
    </xf>
    <xf numFmtId="0" fontId="3" fillId="0" borderId="13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/>
    </xf>
    <xf numFmtId="0" fontId="8" fillId="2" borderId="15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8" fillId="2" borderId="20" xfId="0" applyNumberFormat="1" applyFont="1" applyFill="1" applyBorder="1" applyAlignment="1">
      <alignment horizontal="center" vertical="center" wrapText="1"/>
    </xf>
    <xf numFmtId="0" fontId="8" fillId="2" borderId="25" xfId="0" applyNumberFormat="1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vertical="center"/>
    </xf>
    <xf numFmtId="0" fontId="14" fillId="3" borderId="34" xfId="0" applyFont="1" applyFill="1" applyBorder="1" applyAlignment="1">
      <alignment vertical="center"/>
    </xf>
    <xf numFmtId="176" fontId="8" fillId="2" borderId="25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left" vertical="center"/>
    </xf>
    <xf numFmtId="0" fontId="14" fillId="3" borderId="38" xfId="0" applyFont="1" applyFill="1" applyBorder="1" applyAlignment="1">
      <alignment vertical="center"/>
    </xf>
    <xf numFmtId="176" fontId="8" fillId="2" borderId="39" xfId="0" applyNumberFormat="1" applyFont="1" applyFill="1" applyBorder="1" applyAlignment="1">
      <alignment horizontal="center" vertical="center" wrapText="1"/>
    </xf>
    <xf numFmtId="177" fontId="11" fillId="4" borderId="40" xfId="0" applyNumberFormat="1" applyFont="1" applyFill="1" applyBorder="1" applyAlignment="1">
      <alignment horizontal="center" vertical="center"/>
    </xf>
    <xf numFmtId="0" fontId="8" fillId="5" borderId="41" xfId="0" applyNumberFormat="1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vertical="center"/>
    </xf>
    <xf numFmtId="0" fontId="8" fillId="5" borderId="20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vertical="center"/>
    </xf>
    <xf numFmtId="0" fontId="11" fillId="4" borderId="45" xfId="0" applyFont="1" applyFill="1" applyBorder="1" applyAlignment="1">
      <alignment vertical="center"/>
    </xf>
    <xf numFmtId="0" fontId="8" fillId="5" borderId="25" xfId="0" applyNumberFormat="1" applyFont="1" applyFill="1" applyBorder="1" applyAlignment="1">
      <alignment horizontal="center" vertical="center" wrapText="1"/>
    </xf>
    <xf numFmtId="177" fontId="8" fillId="5" borderId="46" xfId="0" applyNumberFormat="1" applyFont="1" applyFill="1" applyBorder="1" applyAlignment="1">
      <alignment horizontal="center" vertical="center" wrapText="1"/>
    </xf>
    <xf numFmtId="178" fontId="8" fillId="5" borderId="47" xfId="0" applyNumberFormat="1" applyFont="1" applyFill="1" applyBorder="1" applyAlignment="1">
      <alignment horizontal="center" vertical="center" wrapText="1"/>
    </xf>
    <xf numFmtId="177" fontId="11" fillId="6" borderId="40" xfId="0" applyNumberFormat="1" applyFont="1" applyFill="1" applyBorder="1" applyAlignment="1">
      <alignment horizontal="center" vertical="center"/>
    </xf>
    <xf numFmtId="0" fontId="8" fillId="7" borderId="41" xfId="0" applyNumberFormat="1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left" vertical="center"/>
    </xf>
    <xf numFmtId="0" fontId="8" fillId="7" borderId="25" xfId="0" applyNumberFormat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left" vertical="center"/>
    </xf>
    <xf numFmtId="177" fontId="11" fillId="6" borderId="42" xfId="0" applyNumberFormat="1" applyFont="1" applyFill="1" applyBorder="1" applyAlignment="1">
      <alignment vertical="center"/>
    </xf>
    <xf numFmtId="177" fontId="11" fillId="6" borderId="8" xfId="0" applyNumberFormat="1" applyFont="1" applyFill="1" applyBorder="1" applyAlignment="1">
      <alignment vertical="center"/>
    </xf>
    <xf numFmtId="0" fontId="11" fillId="8" borderId="40" xfId="0" applyFont="1" applyFill="1" applyBorder="1" applyAlignment="1">
      <alignment vertical="center"/>
    </xf>
    <xf numFmtId="0" fontId="8" fillId="9" borderId="41" xfId="0" applyNumberFormat="1" applyFont="1" applyFill="1" applyBorder="1" applyAlignment="1">
      <alignment horizontal="center" vertical="center" wrapText="1"/>
    </xf>
    <xf numFmtId="179" fontId="11" fillId="10" borderId="31" xfId="1" applyNumberFormat="1" applyFont="1" applyFill="1" applyBorder="1" applyAlignment="1">
      <alignment vertical="center"/>
    </xf>
    <xf numFmtId="0" fontId="8" fillId="11" borderId="17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5" fillId="0" borderId="4" xfId="0" applyFont="1" applyBorder="1" applyAlignment="1">
      <alignment horizontal="center" vertical="center" shrinkToFit="1"/>
    </xf>
    <xf numFmtId="176" fontId="15" fillId="0" borderId="27" xfId="0" applyNumberFormat="1" applyFont="1" applyBorder="1" applyAlignment="1">
      <alignment horizontal="center" vertical="center" shrinkToFit="1"/>
    </xf>
    <xf numFmtId="176" fontId="15" fillId="0" borderId="35" xfId="0" applyNumberFormat="1" applyFont="1" applyBorder="1" applyAlignment="1">
      <alignment horizontal="center" vertical="center" shrinkToFit="1"/>
    </xf>
    <xf numFmtId="176" fontId="15" fillId="0" borderId="9" xfId="0" applyNumberFormat="1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177" fontId="15" fillId="0" borderId="22" xfId="0" applyNumberFormat="1" applyFont="1" applyBorder="1" applyAlignment="1">
      <alignment horizontal="center" vertical="center" shrinkToFit="1"/>
    </xf>
    <xf numFmtId="177" fontId="15" fillId="0" borderId="43" xfId="0" applyNumberFormat="1" applyFont="1" applyBorder="1" applyAlignment="1">
      <alignment horizontal="center" vertical="center" shrinkToFit="1"/>
    </xf>
    <xf numFmtId="178" fontId="15" fillId="0" borderId="27" xfId="0" applyNumberFormat="1" applyFont="1" applyBorder="1" applyAlignment="1">
      <alignment horizontal="center" vertical="center" shrinkToFit="1"/>
    </xf>
    <xf numFmtId="178" fontId="15" fillId="0" borderId="35" xfId="0" applyNumberFormat="1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39" fillId="0" borderId="3" xfId="0" applyNumberFormat="1" applyFont="1" applyBorder="1" applyAlignment="1">
      <alignment horizontal="center" vertical="center" shrinkToFit="1"/>
    </xf>
    <xf numFmtId="0" fontId="39" fillId="0" borderId="3" xfId="0" applyNumberFormat="1" applyFont="1" applyFill="1" applyBorder="1" applyAlignment="1">
      <alignment horizontal="center" vertical="center" shrinkToFit="1"/>
    </xf>
    <xf numFmtId="176" fontId="39" fillId="0" borderId="8" xfId="0" applyNumberFormat="1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176" fontId="15" fillId="0" borderId="8" xfId="0" applyNumberFormat="1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179" fontId="15" fillId="0" borderId="22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39" fillId="0" borderId="22" xfId="0" applyNumberFormat="1" applyFont="1" applyBorder="1" applyAlignment="1">
      <alignment horizontal="center" vertical="center" shrinkToFit="1"/>
    </xf>
    <xf numFmtId="177" fontId="0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0" fontId="38" fillId="0" borderId="8" xfId="0" applyNumberFormat="1" applyFont="1" applyFill="1" applyBorder="1" applyAlignment="1">
      <alignment horizontal="left" vertical="center" shrinkToFit="1"/>
    </xf>
    <xf numFmtId="0" fontId="38" fillId="0" borderId="12" xfId="0" applyNumberFormat="1" applyFont="1" applyFill="1" applyBorder="1" applyAlignment="1">
      <alignment horizontal="left" vertical="center" shrinkToFit="1"/>
    </xf>
    <xf numFmtId="0" fontId="38" fillId="0" borderId="12" xfId="0" applyNumberFormat="1" applyFont="1" applyFill="1" applyBorder="1" applyAlignment="1">
      <alignment horizontal="left" vertical="center" wrapText="1" shrinkToFit="1"/>
    </xf>
    <xf numFmtId="0" fontId="15" fillId="0" borderId="3" xfId="0" applyNumberFormat="1" applyFont="1" applyBorder="1" applyAlignment="1">
      <alignment horizontal="center" vertical="center" shrinkToFit="1"/>
    </xf>
    <xf numFmtId="0" fontId="15" fillId="0" borderId="22" xfId="0" applyNumberFormat="1" applyFont="1" applyBorder="1" applyAlignment="1">
      <alignment horizontal="center" vertical="center" shrinkToFit="1"/>
    </xf>
    <xf numFmtId="176" fontId="39" fillId="0" borderId="27" xfId="0" applyNumberFormat="1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 shrinkToFit="1"/>
    </xf>
    <xf numFmtId="0" fontId="39" fillId="0" borderId="27" xfId="0" applyFont="1" applyBorder="1" applyAlignment="1">
      <alignment horizontal="center" vertical="center" shrinkToFit="1"/>
    </xf>
    <xf numFmtId="177" fontId="39" fillId="0" borderId="22" xfId="0" applyNumberFormat="1" applyFont="1" applyBorder="1" applyAlignment="1">
      <alignment horizontal="center" vertical="center" shrinkToFit="1"/>
    </xf>
    <xf numFmtId="178" fontId="39" fillId="0" borderId="27" xfId="0" applyNumberFormat="1" applyFont="1" applyBorder="1" applyAlignment="1">
      <alignment horizontal="center" vertical="center" shrinkToFit="1"/>
    </xf>
    <xf numFmtId="0" fontId="38" fillId="0" borderId="0" xfId="0" applyNumberFormat="1" applyFont="1" applyAlignment="1">
      <alignment horizontal="left" vertical="center"/>
    </xf>
    <xf numFmtId="0" fontId="38" fillId="0" borderId="14" xfId="0" applyNumberFormat="1" applyFont="1" applyBorder="1" applyAlignment="1">
      <alignment horizontal="left" vertical="center"/>
    </xf>
    <xf numFmtId="0" fontId="38" fillId="0" borderId="14" xfId="0" applyNumberFormat="1" applyFont="1" applyBorder="1" applyAlignment="1">
      <alignment horizontal="left" vertical="center" wrapText="1"/>
    </xf>
    <xf numFmtId="0" fontId="41" fillId="0" borderId="18" xfId="0" applyNumberFormat="1" applyFont="1" applyBorder="1" applyAlignment="1">
      <alignment horizontal="center" vertical="center" wrapText="1"/>
    </xf>
    <xf numFmtId="0" fontId="41" fillId="0" borderId="24" xfId="0" applyNumberFormat="1" applyFont="1" applyBorder="1" applyAlignment="1">
      <alignment horizontal="center" vertical="center" wrapText="1"/>
    </xf>
    <xf numFmtId="0" fontId="41" fillId="0" borderId="29" xfId="0" applyNumberFormat="1" applyFont="1" applyBorder="1" applyAlignment="1">
      <alignment horizontal="center" vertical="center" wrapText="1"/>
    </xf>
    <xf numFmtId="0" fontId="38" fillId="0" borderId="32" xfId="0" applyNumberFormat="1" applyFont="1" applyBorder="1" applyAlignment="1">
      <alignment horizontal="center" vertical="center"/>
    </xf>
    <xf numFmtId="176" fontId="38" fillId="0" borderId="36" xfId="0" applyNumberFormat="1" applyFont="1" applyBorder="1" applyAlignment="1">
      <alignment horizontal="center" vertical="center" wrapText="1"/>
    </xf>
    <xf numFmtId="176" fontId="39" fillId="0" borderId="0" xfId="0" applyNumberFormat="1" applyFont="1" applyBorder="1" applyAlignment="1">
      <alignment horizontal="center" vertical="center" shrinkToFit="1"/>
    </xf>
    <xf numFmtId="0" fontId="39" fillId="0" borderId="32" xfId="0" applyNumberFormat="1" applyFont="1" applyBorder="1" applyAlignment="1">
      <alignment horizontal="center" vertical="center" wrapText="1" shrinkToFit="1"/>
    </xf>
    <xf numFmtId="0" fontId="38" fillId="0" borderId="44" xfId="0" applyNumberFormat="1" applyFont="1" applyBorder="1" applyAlignment="1">
      <alignment horizontal="center" vertical="center"/>
    </xf>
    <xf numFmtId="177" fontId="38" fillId="0" borderId="44" xfId="0" applyNumberFormat="1" applyFont="1" applyBorder="1" applyAlignment="1">
      <alignment horizontal="center" vertical="center"/>
    </xf>
    <xf numFmtId="178" fontId="38" fillId="0" borderId="36" xfId="0" applyNumberFormat="1" applyFont="1" applyBorder="1" applyAlignment="1">
      <alignment horizontal="center" vertical="center"/>
    </xf>
    <xf numFmtId="0" fontId="38" fillId="0" borderId="36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79" fontId="39" fillId="0" borderId="22" xfId="0" applyNumberFormat="1" applyFont="1" applyFill="1" applyBorder="1" applyAlignment="1">
      <alignment horizontal="center" vertical="center" shrinkToFit="1"/>
    </xf>
    <xf numFmtId="179" fontId="15" fillId="0" borderId="43" xfId="0" applyNumberFormat="1" applyFont="1" applyBorder="1" applyAlignment="1">
      <alignment horizontal="center" vertical="center" shrinkToFit="1"/>
    </xf>
    <xf numFmtId="0" fontId="16" fillId="10" borderId="30" xfId="0" applyFont="1" applyFill="1" applyBorder="1" applyAlignment="1">
      <alignment horizontal="left" vertical="center"/>
    </xf>
    <xf numFmtId="0" fontId="16" fillId="8" borderId="30" xfId="0" applyFont="1" applyFill="1" applyBorder="1" applyAlignment="1">
      <alignment horizontal="left" vertical="center"/>
    </xf>
    <xf numFmtId="0" fontId="6" fillId="34" borderId="37" xfId="0" applyFont="1" applyFill="1" applyBorder="1">
      <alignment vertical="center"/>
    </xf>
    <xf numFmtId="0" fontId="11" fillId="34" borderId="29" xfId="0" applyFont="1" applyFill="1" applyBorder="1" applyAlignment="1">
      <alignment vertical="center"/>
    </xf>
    <xf numFmtId="0" fontId="8" fillId="35" borderId="48" xfId="0" applyNumberFormat="1" applyFont="1" applyFill="1" applyBorder="1" applyAlignment="1">
      <alignment horizontal="center" vertical="center" wrapText="1"/>
    </xf>
    <xf numFmtId="0" fontId="42" fillId="0" borderId="3" xfId="0" applyNumberFormat="1" applyFont="1" applyFill="1" applyBorder="1" applyAlignment="1">
      <alignment horizontal="center" vertical="center" shrinkToFit="1"/>
    </xf>
    <xf numFmtId="0" fontId="43" fillId="0" borderId="21" xfId="0" applyNumberFormat="1" applyFont="1" applyFill="1" applyBorder="1" applyAlignment="1">
      <alignment horizontal="center" vertical="center" shrinkToFit="1"/>
    </xf>
    <xf numFmtId="0" fontId="43" fillId="0" borderId="26" xfId="0" applyNumberFormat="1" applyFont="1" applyFill="1" applyBorder="1" applyAlignment="1">
      <alignment horizontal="center" vertical="center" shrinkToFit="1"/>
    </xf>
    <xf numFmtId="0" fontId="43" fillId="0" borderId="4" xfId="0" applyNumberFormat="1" applyFont="1" applyFill="1" applyBorder="1" applyAlignment="1">
      <alignment horizontal="center" vertical="center" shrinkToFit="1"/>
    </xf>
    <xf numFmtId="0" fontId="43" fillId="0" borderId="23" xfId="0" applyNumberFormat="1" applyFont="1" applyFill="1" applyBorder="1" applyAlignment="1">
      <alignment horizontal="center" vertical="center" shrinkToFit="1"/>
    </xf>
    <xf numFmtId="0" fontId="43" fillId="0" borderId="28" xfId="0" applyNumberFormat="1" applyFont="1" applyFill="1" applyBorder="1" applyAlignment="1">
      <alignment horizontal="center" vertical="center" shrinkToFit="1"/>
    </xf>
    <xf numFmtId="0" fontId="16" fillId="6" borderId="30" xfId="0" applyFont="1" applyFill="1" applyBorder="1" applyAlignment="1">
      <alignment horizontal="left" vertical="center"/>
    </xf>
    <xf numFmtId="0" fontId="16" fillId="6" borderId="33" xfId="0" applyFont="1" applyFill="1" applyBorder="1" applyAlignment="1">
      <alignment horizontal="left" vertical="center"/>
    </xf>
    <xf numFmtId="0" fontId="16" fillId="6" borderId="37" xfId="0" applyFont="1" applyFill="1" applyBorder="1" applyAlignment="1">
      <alignment horizontal="left" vertical="center"/>
    </xf>
    <xf numFmtId="0" fontId="40" fillId="0" borderId="0" xfId="0" applyFont="1" applyBorder="1" applyAlignment="1">
      <alignment horizontal="center" vertical="center" wrapText="1" shrinkToFit="1"/>
    </xf>
    <xf numFmtId="0" fontId="11" fillId="3" borderId="1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177" fontId="11" fillId="4" borderId="42" xfId="0" applyNumberFormat="1" applyFont="1" applyFill="1" applyBorder="1" applyAlignment="1">
      <alignment horizontal="left" vertical="center"/>
    </xf>
    <xf numFmtId="177" fontId="11" fillId="4" borderId="26" xfId="0" applyNumberFormat="1" applyFont="1" applyFill="1" applyBorder="1" applyAlignment="1">
      <alignment horizontal="left" vertical="center"/>
    </xf>
    <xf numFmtId="0" fontId="13" fillId="3" borderId="30" xfId="0" applyFont="1" applyFill="1" applyBorder="1" applyAlignment="1">
      <alignment horizontal="left" vertical="center"/>
    </xf>
    <xf numFmtId="0" fontId="13" fillId="3" borderId="33" xfId="0" applyFont="1" applyFill="1" applyBorder="1" applyAlignment="1">
      <alignment horizontal="left" vertical="center"/>
    </xf>
    <xf numFmtId="0" fontId="16" fillId="4" borderId="30" xfId="0" applyFont="1" applyFill="1" applyBorder="1" applyAlignment="1">
      <alignment horizontal="left" vertical="center"/>
    </xf>
    <xf numFmtId="0" fontId="16" fillId="4" borderId="33" xfId="0" applyFont="1" applyFill="1" applyBorder="1" applyAlignment="1">
      <alignment horizontal="left" vertical="center"/>
    </xf>
    <xf numFmtId="0" fontId="16" fillId="4" borderId="37" xfId="0" applyFont="1" applyFill="1" applyBorder="1" applyAlignment="1">
      <alignment horizontal="left" vertical="center"/>
    </xf>
  </cellXfs>
  <cellStyles count="55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23"/>
    <cellStyle name="メモ 2" xfId="32"/>
    <cellStyle name="メモ 2 2" xfId="50"/>
    <cellStyle name="リンク セル 2" xfId="33"/>
    <cellStyle name="悪い 2" xfId="36"/>
    <cellStyle name="計算 2" xfId="43"/>
    <cellStyle name="計算 2 2" xfId="53"/>
    <cellStyle name="警告文 2" xfId="45"/>
    <cellStyle name="桁区切り" xfId="1" builtinId="6"/>
    <cellStyle name="桁区切り 2" xfId="3"/>
    <cellStyle name="桁区切り 2 2" xfId="37"/>
    <cellStyle name="桁区切り 3" xfId="48"/>
    <cellStyle name="見出し 1 2" xfId="39"/>
    <cellStyle name="見出し 2 2" xfId="40"/>
    <cellStyle name="見出し 3 2" xfId="41"/>
    <cellStyle name="見出し 4 2" xfId="42"/>
    <cellStyle name="集計 2" xfId="46"/>
    <cellStyle name="集計 2 2" xfId="54"/>
    <cellStyle name="出力 2" xfId="35"/>
    <cellStyle name="出力 2 2" xfId="52"/>
    <cellStyle name="説明文 2" xfId="44"/>
    <cellStyle name="入力 2" xfId="34"/>
    <cellStyle name="入力 2 2" xfId="51"/>
    <cellStyle name="標準" xfId="0" builtinId="0"/>
    <cellStyle name="標準 2" xfId="2"/>
    <cellStyle name="標準 2 2" xfId="4"/>
    <cellStyle name="標準 3" xfId="47"/>
    <cellStyle name="標準 4" xfId="49"/>
    <cellStyle name="良い 2" xfId="38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Pゴシック"/>
        <scheme val="none"/>
      </font>
      <numFmt numFmtId="179" formatCode="####&quot;年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Pゴシック"/>
        <scheme val="none"/>
      </font>
      <numFmt numFmtId="179" formatCode="####&quot;年&quot;"/>
      <alignment horizontal="center" vertical="center" textRotation="0" wrapText="0" indent="0" justifyLastLine="0" shrinkToFit="1" readingOrder="0"/>
      <border diagonalUp="0" diagonalDown="0">
        <left style="hair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Pゴシック"/>
        <scheme val="none"/>
      </font>
      <numFmt numFmtId="0" formatCode="General"/>
      <alignment horizontal="center" vertical="center" textRotation="0" wrapText="1" indent="0" justifyLastLine="0" shrinkToFit="1" readingOrder="0"/>
      <border diagonalUp="0" diagonalDown="0" outline="0">
        <left style="medium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i val="0"/>
        <strike val="0"/>
        <u val="none"/>
        <vertAlign val="baseline"/>
        <sz val="12"/>
        <name val="BIZ UDPゴシック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shrinkToFit="1" readingOrder="0"/>
      <border outline="0">
        <left style="medium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Pゴシック"/>
        <scheme val="none"/>
      </font>
      <numFmt numFmtId="0" formatCode="General"/>
      <alignment horizontal="center" vertical="center" textRotation="0" wrapText="1" indent="0" justifyLastLine="0" shrinkToFit="1" readingOrder="0"/>
      <border diagonalUp="0" diagonalDown="0" outline="0">
        <left style="medium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i val="0"/>
        <strike val="0"/>
        <u val="none"/>
        <vertAlign val="baseline"/>
        <sz val="12"/>
        <name val="BIZ UDPゴシック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shrinkToFit="1" readingOrder="0"/>
      <border outline="0">
        <left style="medium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i val="0"/>
        <strike val="0"/>
        <u val="none"/>
        <vertAlign val="baseline"/>
        <name val="BIZ UDPゴシック"/>
      </font>
      <alignment horizontal="center" readingOrder="0"/>
      <border outline="0">
        <left style="hair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i val="0"/>
        <strike val="0"/>
        <u val="none"/>
        <vertAlign val="baseline"/>
        <name val="BIZ UDPゴシック"/>
      </font>
      <alignment horizontal="center" readingOrder="0"/>
      <border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i val="0"/>
        <strike val="0"/>
        <u val="none"/>
        <vertAlign val="baseline"/>
        <name val="BIZ UDPゴシック"/>
      </font>
      <numFmt numFmtId="0" formatCode="General"/>
      <alignment horizontal="center" readingOrder="0"/>
      <border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i val="0"/>
        <strike val="0"/>
        <u val="none"/>
        <vertAlign val="baseline"/>
        <name val="BIZ UDPゴシック"/>
      </font>
      <numFmt numFmtId="0" formatCode="General"/>
      <alignment horizontal="center" readingOrder="0"/>
      <border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i val="0"/>
        <strike val="0"/>
        <u val="none"/>
        <vertAlign val="baseline"/>
        <name val="BIZ UDPゴシック"/>
      </font>
      <numFmt numFmtId="0" formatCode="General"/>
      <alignment horizontal="center" readingOrder="0"/>
      <border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i val="0"/>
        <strike val="0"/>
        <u val="none"/>
        <vertAlign val="baseline"/>
        <name val="BIZ UDPゴシック"/>
      </font>
      <numFmt numFmtId="0" formatCode="General"/>
      <alignment horizontal="center" readingOrder="0"/>
      <border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Pゴシック"/>
        <scheme val="none"/>
      </font>
      <numFmt numFmtId="0" formatCode="General"/>
      <alignment horizontal="center" vertical="center" textRotation="0" wrapText="1" indent="0" justifyLastLine="0" shrinkToFit="1" readingOrder="0"/>
      <border diagonalUp="0" diagonalDown="0" outline="0">
        <left style="medium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i val="0"/>
        <strike val="0"/>
        <u val="none"/>
        <vertAlign val="baseline"/>
        <sz val="12"/>
        <name val="BIZ UDPゴシック"/>
      </font>
      <numFmt numFmtId="0" formatCode="General"/>
      <alignment horizontal="center" shrinkToFit="1" readingOrder="0"/>
      <border outline="0">
        <left style="medium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178" formatCode="###&quot;時&quot;&quot;間&quot;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i val="0"/>
        <strike val="0"/>
        <u val="none"/>
        <vertAlign val="baseline"/>
        <name val="BIZ UDPゴシック"/>
      </font>
      <numFmt numFmtId="178" formatCode="###&quot;時&quot;&quot;間&quot;"/>
      <alignment horizontal="center" readingOrder="0"/>
      <border outline="0">
        <left style="hair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177" formatCode="###&quot;日&quot;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i val="0"/>
        <strike val="0"/>
        <u val="none"/>
        <vertAlign val="baseline"/>
        <name val="BIZ UDPゴシック"/>
      </font>
      <numFmt numFmtId="177" formatCode="###&quot;日&quot;"/>
      <alignment horizontal="center" readingOrder="0"/>
      <border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i val="0"/>
        <strike val="0"/>
        <u val="none"/>
        <vertAlign val="baseline"/>
        <name val="BIZ UDPゴシック"/>
      </font>
      <numFmt numFmtId="0" formatCode="General"/>
      <alignment horizontal="center" readingOrder="0"/>
      <border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i val="0"/>
        <strike val="0"/>
        <u val="none"/>
        <vertAlign val="baseline"/>
        <name val="BIZ UDPゴシック"/>
      </font>
      <numFmt numFmtId="0" formatCode="General"/>
      <alignment horizontal="center" readingOrder="0"/>
      <border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i val="0"/>
        <strike val="0"/>
        <u val="none"/>
        <vertAlign val="baseline"/>
        <name val="BIZ UDPゴシック"/>
      </font>
      <numFmt numFmtId="0" formatCode="General"/>
      <alignment horizontal="center" readingOrder="0"/>
      <border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i val="0"/>
        <strike val="0"/>
        <u val="none"/>
        <vertAlign val="baseline"/>
        <name val="BIZ UDPゴシック"/>
      </font>
      <numFmt numFmtId="0" formatCode="General"/>
      <alignment horizontal="center" readingOrder="0"/>
      <border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i val="0"/>
        <strike val="0"/>
        <u val="none"/>
        <vertAlign val="baseline"/>
        <name val="BIZ UDPゴシック"/>
      </font>
      <numFmt numFmtId="0" formatCode="General"/>
      <alignment horizontal="center" readingOrder="0"/>
      <border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i val="0"/>
        <strike val="0"/>
        <u val="none"/>
        <vertAlign val="baseline"/>
        <name val="BIZ UDPゴシック"/>
      </font>
      <numFmt numFmtId="0" formatCode="General"/>
      <alignment horizontal="center" readingOrder="0"/>
      <border outline="0">
        <left style="hair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Pゴシック"/>
        <scheme val="none"/>
      </font>
      <numFmt numFmtId="0" formatCode="General"/>
      <alignment horizontal="center" vertical="center" textRotation="0" wrapText="1" indent="0" justifyLastLine="0" shrinkToFit="1" readingOrder="0"/>
      <border diagonalUp="0" diagonalDown="0" outline="0">
        <left style="medium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i val="0"/>
        <strike val="0"/>
        <u val="none"/>
        <vertAlign val="baseline"/>
        <sz val="12"/>
        <name val="BIZ UDPゴシック"/>
      </font>
      <numFmt numFmtId="0" formatCode="General"/>
      <alignment horizontal="center" shrinkToFit="1" readingOrder="0"/>
      <border outline="0">
        <left style="medium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Pゴシック"/>
        <scheme val="none"/>
      </font>
      <numFmt numFmtId="176" formatCode="##,###,###&quot;円&quot;"/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i val="0"/>
        <sz val="12"/>
        <name val="BIZ UDPゴシック"/>
      </font>
      <numFmt numFmtId="176" formatCode="##,###,###&quot;円&quot;"/>
      <alignment horizontal="center" shrinkToFit="1" readingOrder="0"/>
      <border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176" formatCode="##,###,###&quot;円&quot;"/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i val="0"/>
        <strike val="0"/>
        <u val="none"/>
        <vertAlign val="baseline"/>
        <name val="BIZ UDPゴシック"/>
      </font>
      <numFmt numFmtId="176" formatCode="##,###,###&quot;円&quot;"/>
      <alignment horizontal="center" readingOrder="0"/>
      <border outline="0">
        <left style="hair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hair">
          <color indexed="64"/>
        </right>
        <top/>
        <bottom style="thin">
          <color indexed="64"/>
        </bottom>
      </border>
    </dxf>
    <dxf>
      <font>
        <i val="0"/>
        <strike val="0"/>
        <u val="none"/>
        <vertAlign val="baseline"/>
        <name val="BIZ UDPゴシック"/>
      </font>
      <numFmt numFmtId="0" formatCode="General"/>
      <alignment horizontal="center" readingOrder="0"/>
      <border outline="0">
        <left style="medium">
          <color indexed="64"/>
        </left>
        <right style="hair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outline val="0"/>
        <shadow val="0"/>
        <u val="none"/>
        <vertAlign val="baseline"/>
        <sz val="12"/>
        <color auto="1"/>
        <name val="BIZ UDPゴシック"/>
        <scheme val="none"/>
      </font>
      <numFmt numFmtId="0" formatCode="General"/>
      <alignment horizontal="center" readingOrder="0"/>
      <border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outline val="0"/>
        <shadow val="0"/>
        <u val="none"/>
        <vertAlign val="baseline"/>
        <sz val="12"/>
        <color auto="1"/>
        <name val="BIZ UDPゴシック"/>
        <scheme val="none"/>
      </font>
      <numFmt numFmtId="0" formatCode="General"/>
      <alignment horizontal="center" readingOrder="0"/>
      <border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/>
        <i val="0"/>
        <strike val="0"/>
        <outline val="0"/>
        <shadow val="0"/>
        <u val="none"/>
        <vertAlign val="baseline"/>
        <sz val="12"/>
        <color auto="1"/>
        <name val="BIZ UDPゴシック"/>
        <scheme val="none"/>
      </font>
      <numFmt numFmtId="0" formatCode="General"/>
      <alignment horizontal="center" readingOrder="0"/>
      <border outline="0">
        <left/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outline val="0"/>
        <shadow val="0"/>
        <u val="none"/>
        <vertAlign val="baseline"/>
        <sz val="12"/>
        <color auto="1"/>
        <name val="BIZ UDPゴシック"/>
        <scheme val="none"/>
      </font>
      <numFmt numFmtId="0" formatCode="General"/>
      <alignment horizontal="center" readingOrder="0"/>
      <border outline="0">
        <left style="medium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/>
        <bottom/>
      </border>
    </dxf>
    <dxf>
      <font>
        <i val="0"/>
        <strike val="0"/>
        <u val="none"/>
        <vertAlign val="baseline"/>
        <name val="BIZ UDPゴシック"/>
      </font>
      <numFmt numFmtId="0" formatCode="General"/>
      <alignment horizontal="left" wrapText="1" readingOrder="0"/>
      <border outline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/>
        <bottom/>
      </border>
    </dxf>
    <dxf>
      <font>
        <i val="0"/>
        <strike val="0"/>
        <u val="none"/>
        <vertAlign val="baseline"/>
        <name val="BIZ UDPゴシック"/>
      </font>
      <numFmt numFmtId="0" formatCode="General"/>
      <alignment horizontal="left" wrapText="1" readingOrder="0"/>
      <border outline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/>
        <bottom/>
      </border>
    </dxf>
    <dxf>
      <font>
        <i val="0"/>
        <strike val="0"/>
        <u val="none"/>
        <vertAlign val="baseline"/>
        <name val="BIZ UDPゴシック"/>
      </font>
      <numFmt numFmtId="0" formatCode="General"/>
      <alignment horizontal="left" readingOrder="0"/>
      <border outline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i val="0"/>
        <strike val="0"/>
        <u val="none"/>
        <vertAlign val="baseline"/>
        <name val="BIZ UDPゴシック"/>
      </font>
      <numFmt numFmtId="0" formatCode="General"/>
      <alignment horizontal="left" readingOrder="0"/>
    </dxf>
    <dxf>
      <font>
        <i val="0"/>
        <strike val="0"/>
        <u val="none"/>
        <vertAlign val="baseline"/>
        <name val="BIZ UDPゴシック"/>
      </font>
    </dxf>
    <dxf>
      <border>
        <left style="medium">
          <color indexed="64"/>
        </left>
        <right style="thin">
          <color indexed="64"/>
        </right>
        <top/>
        <bottom/>
      </border>
    </dxf>
    <dxf>
      <font>
        <i val="0"/>
        <strike val="0"/>
        <u val="none"/>
        <vertAlign val="baseline"/>
        <name val="BIZ UDPゴシック"/>
      </font>
    </dxf>
    <dxf>
      <font>
        <b/>
        <i val="0"/>
        <strike val="0"/>
        <u val="none"/>
        <vertAlign val="baseline"/>
        <color auto="1"/>
        <name val="BIZ UDPゴシック"/>
      </font>
      <fill>
        <patternFill patternType="solid">
          <fgColor theme="4"/>
          <bgColor theme="4"/>
        </patternFill>
      </fill>
      <alignment horizontal="center" readingOrder="0"/>
    </dxf>
    <dxf>
      <fill>
        <patternFill>
          <bgColor theme="8" tint="0.79998168889431442"/>
        </patternFill>
      </fill>
    </dxf>
    <dxf>
      <fill>
        <patternFill>
          <bgColor theme="4"/>
        </patternFill>
      </fill>
    </dxf>
  </dxfs>
  <tableStyles count="1" defaultTableStyle="TableStyleMedium2" defaultPivotStyle="PivotStyleLight16">
    <tableStyle name="テーブル スタイル 1" pivot="0" count="2">
      <tableStyleElement type="totalRow" dxfId="67"/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テーブル5" displayName="テーブル5" ref="A4:AE20" totalsRowCount="1" headerRowDxfId="65" dataDxfId="64" totalsRowDxfId="62" tableBorderDxfId="63">
  <autoFilter ref="A4:AE19"/>
  <tableColumns count="31">
    <tableColumn id="1" name="部名" dataDxfId="61" totalsRowDxfId="60"/>
    <tableColumn id="2" name="課名" dataDxfId="59" totalsRowDxfId="58"/>
    <tableColumn id="3" name="施設名" dataDxfId="57" totalsRowDxfId="56"/>
    <tableColumn id="4" name="建物名" dataDxfId="55" totalsRowDxfId="54"/>
    <tableColumn id="5" name="LED_x000a_屋内" totalsRowFunction="count" dataDxfId="53" totalsRowDxfId="52"/>
    <tableColumn id="6" name="LED_x000a_屋外" totalsRowFunction="count" dataDxfId="51" totalsRowDxfId="50"/>
    <tableColumn id="7" name="空調_x000a_設備" totalsRowFunction="count" dataDxfId="49" totalsRowDxfId="48"/>
    <tableColumn id="8" name="受変電_x000a_設備" totalsRowFunction="count" dataDxfId="47" totalsRowDxfId="46"/>
    <tableColumn id="9" name="電力契約情報_x000a_（低圧・高圧・特別高圧）" dataDxfId="45" totalsRowDxfId="44"/>
    <tableColumn id="10" name="R4年度年間電気代_x000a_（円）" totalsRowFunction="sum" dataDxfId="43" totalsRowDxfId="42"/>
    <tableColumn id="37" name="省エネ診断実施状況_x000a_" dataDxfId="41" totalsRowDxfId="40"/>
    <tableColumn id="11" name="図面の有無_x000a_（データ・紙の別）" totalsRowFunction="count" dataDxfId="39" totalsRowDxfId="38"/>
    <tableColumn id="12" name="白熱灯" totalsRowFunction="sum" dataDxfId="37" totalsRowDxfId="36"/>
    <tableColumn id="13" name="蛍光灯" totalsRowFunction="sum" dataDxfId="35" totalsRowDxfId="34"/>
    <tableColumn id="14" name="水銀灯・HID" totalsRowFunction="sum" dataDxfId="33" totalsRowDxfId="32"/>
    <tableColumn id="15" name="LED" totalsRowFunction="sum" dataDxfId="31" totalsRowDxfId="30"/>
    <tableColumn id="16" name="従来型" totalsRowFunction="sum" dataDxfId="29" totalsRowDxfId="28"/>
    <tableColumn id="17" name="LED　　" totalsRowFunction="sum" dataDxfId="27" totalsRowDxfId="26"/>
    <tableColumn id="18" name="使用日数（日/月）" dataDxfId="25" totalsRowDxfId="24"/>
    <tableColumn id="19" name="使用時間（日）" dataDxfId="23" totalsRowDxfId="22"/>
    <tableColumn id="20" name="図面の有無_x000a_（データ・紙の別）　　　" totalsRowFunction="count" dataDxfId="21" totalsRowDxfId="20"/>
    <tableColumn id="21" name="白熱灯　" totalsRowFunction="sum" dataDxfId="19" totalsRowDxfId="18"/>
    <tableColumn id="22" name="蛍光灯　" totalsRowFunction="sum" dataDxfId="17" totalsRowDxfId="16"/>
    <tableColumn id="23" name="水銀灯・HID　" totalsRowFunction="sum" dataDxfId="15" totalsRowDxfId="14"/>
    <tableColumn id="24" name="LED　" totalsRowFunction="sum" dataDxfId="13" totalsRowDxfId="12"/>
    <tableColumn id="25" name="_x000a_使用日数（日/月）" dataDxfId="11" totalsRowDxfId="10"/>
    <tableColumn id="26" name="_x000a_使用時間（日）" dataDxfId="9" totalsRowDxfId="8"/>
    <tableColumn id="29" name="図面の有無_x000a_（データ・紙の別）　" totalsRowFunction="count" dataDxfId="7" totalsRowDxfId="6"/>
    <tableColumn id="34" name="図面の有無_x000a_（データ・紙の別）　　" totalsRowFunction="count" dataDxfId="5" totalsRowDxfId="4"/>
    <tableColumn id="40" name="建築年" dataDxfId="3" totalsRowDxfId="2"/>
    <tableColumn id="39" name="築後年数" dataDxfId="1" totalsRowDxfId="0">
      <calculatedColumnFormula>2025-テーブル5[[#This Row],[建築年]]</calculatedColumnFormula>
    </tableColumn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showGridLines="0" tabSelected="1" view="pageBreakPreview" zoomScale="80" zoomScaleNormal="80" zoomScaleSheetLayoutView="80" workbookViewId="0">
      <pane xSplit="8" ySplit="4" topLeftCell="I5" activePane="bottomRight" state="frozen"/>
      <selection pane="topRight"/>
      <selection pane="bottomLeft"/>
      <selection pane="bottomRight" activeCell="G8" sqref="G8"/>
    </sheetView>
  </sheetViews>
  <sheetFormatPr defaultRowHeight="18.75"/>
  <cols>
    <col min="1" max="1" width="11.625" style="101" customWidth="1"/>
    <col min="2" max="2" width="16.5" style="102" customWidth="1"/>
    <col min="3" max="3" width="18.625" style="53" customWidth="1"/>
    <col min="4" max="4" width="29.75" style="103" customWidth="1"/>
    <col min="5" max="5" width="7.625" style="53" customWidth="1"/>
    <col min="6" max="8" width="7.625" style="1" customWidth="1"/>
    <col min="9" max="9" width="20.625" style="1" customWidth="1"/>
    <col min="10" max="11" width="10.625" style="2" customWidth="1"/>
    <col min="12" max="18" width="10.625" style="53" customWidth="1"/>
    <col min="19" max="19" width="10.625" style="75" customWidth="1"/>
    <col min="20" max="20" width="10.625" style="76" customWidth="1"/>
    <col min="21" max="27" width="10.625" style="53" customWidth="1"/>
    <col min="28" max="29" width="15.625" style="53" customWidth="1"/>
    <col min="30" max="31" width="10.625" style="53" customWidth="1"/>
    <col min="32" max="16384" width="9" style="53"/>
  </cols>
  <sheetData>
    <row r="1" spans="1:31" ht="31.5" customHeight="1" thickBot="1">
      <c r="A1" s="120" t="s">
        <v>93</v>
      </c>
      <c r="B1" s="120"/>
      <c r="C1" s="120"/>
      <c r="D1" s="120"/>
      <c r="E1" s="120"/>
      <c r="F1" s="120"/>
      <c r="G1" s="120"/>
      <c r="H1" s="120"/>
    </row>
    <row r="2" spans="1:31" s="3" customFormat="1" ht="31.5" customHeight="1" thickBot="1">
      <c r="A2" s="6"/>
      <c r="B2" s="73"/>
      <c r="C2" s="73"/>
      <c r="D2" s="21"/>
      <c r="F2" s="24"/>
      <c r="G2" s="24"/>
      <c r="H2" s="24"/>
      <c r="I2" s="125" t="s">
        <v>32</v>
      </c>
      <c r="J2" s="126"/>
      <c r="K2" s="30"/>
      <c r="L2" s="127" t="s">
        <v>51</v>
      </c>
      <c r="M2" s="128"/>
      <c r="N2" s="128"/>
      <c r="O2" s="128"/>
      <c r="P2" s="128"/>
      <c r="Q2" s="128"/>
      <c r="R2" s="128"/>
      <c r="S2" s="128"/>
      <c r="T2" s="129"/>
      <c r="U2" s="117" t="s">
        <v>52</v>
      </c>
      <c r="V2" s="118"/>
      <c r="W2" s="118"/>
      <c r="X2" s="118"/>
      <c r="Y2" s="118"/>
      <c r="Z2" s="118"/>
      <c r="AA2" s="119"/>
      <c r="AB2" s="107" t="s">
        <v>49</v>
      </c>
      <c r="AC2" s="106" t="s">
        <v>50</v>
      </c>
      <c r="AD2" s="108"/>
      <c r="AE2" s="108"/>
    </row>
    <row r="3" spans="1:31" ht="26.25" customHeight="1" thickBot="1">
      <c r="A3" s="7"/>
      <c r="B3" s="12"/>
      <c r="C3" s="12"/>
      <c r="D3" s="12"/>
      <c r="E3" s="121" t="s">
        <v>102</v>
      </c>
      <c r="F3" s="122"/>
      <c r="G3" s="122"/>
      <c r="H3" s="122"/>
      <c r="I3" s="27"/>
      <c r="J3" s="28"/>
      <c r="K3" s="31"/>
      <c r="L3" s="33"/>
      <c r="M3" s="35" t="s">
        <v>4</v>
      </c>
      <c r="N3" s="37"/>
      <c r="O3" s="37"/>
      <c r="P3" s="38"/>
      <c r="Q3" s="35" t="s">
        <v>48</v>
      </c>
      <c r="R3" s="38"/>
      <c r="S3" s="123" t="s">
        <v>12</v>
      </c>
      <c r="T3" s="124"/>
      <c r="U3" s="42"/>
      <c r="V3" s="44" t="s">
        <v>41</v>
      </c>
      <c r="W3" s="46"/>
      <c r="X3" s="46"/>
      <c r="Y3" s="46"/>
      <c r="Z3" s="47" t="s">
        <v>12</v>
      </c>
      <c r="AA3" s="48"/>
      <c r="AB3" s="49"/>
      <c r="AC3" s="51"/>
      <c r="AD3" s="109"/>
      <c r="AE3" s="109"/>
    </row>
    <row r="4" spans="1:31" s="4" customFormat="1" ht="41.25" customHeight="1" thickBot="1">
      <c r="A4" s="8" t="s">
        <v>3</v>
      </c>
      <c r="B4" s="13" t="s">
        <v>8</v>
      </c>
      <c r="C4" s="17" t="s">
        <v>2</v>
      </c>
      <c r="D4" s="22" t="s">
        <v>26</v>
      </c>
      <c r="E4" s="23" t="s">
        <v>86</v>
      </c>
      <c r="F4" s="25" t="s">
        <v>85</v>
      </c>
      <c r="G4" s="25" t="s">
        <v>30</v>
      </c>
      <c r="H4" s="26" t="s">
        <v>38</v>
      </c>
      <c r="I4" s="23" t="s">
        <v>53</v>
      </c>
      <c r="J4" s="29" t="s">
        <v>68</v>
      </c>
      <c r="K4" s="32" t="s">
        <v>67</v>
      </c>
      <c r="L4" s="34" t="s">
        <v>29</v>
      </c>
      <c r="M4" s="36" t="s">
        <v>43</v>
      </c>
      <c r="N4" s="36" t="s">
        <v>44</v>
      </c>
      <c r="O4" s="36" t="s">
        <v>45</v>
      </c>
      <c r="P4" s="36" t="s">
        <v>40</v>
      </c>
      <c r="Q4" s="39" t="s">
        <v>47</v>
      </c>
      <c r="R4" s="36" t="s">
        <v>31</v>
      </c>
      <c r="S4" s="40" t="s">
        <v>11</v>
      </c>
      <c r="T4" s="41" t="s">
        <v>46</v>
      </c>
      <c r="U4" s="43" t="s">
        <v>59</v>
      </c>
      <c r="V4" s="45" t="s">
        <v>54</v>
      </c>
      <c r="W4" s="45" t="s">
        <v>55</v>
      </c>
      <c r="X4" s="45" t="s">
        <v>9</v>
      </c>
      <c r="Y4" s="45" t="s">
        <v>56</v>
      </c>
      <c r="Z4" s="45" t="s">
        <v>39</v>
      </c>
      <c r="AA4" s="45" t="s">
        <v>57</v>
      </c>
      <c r="AB4" s="50" t="s">
        <v>58</v>
      </c>
      <c r="AC4" s="52" t="s">
        <v>78</v>
      </c>
      <c r="AD4" s="110" t="s">
        <v>94</v>
      </c>
      <c r="AE4" s="110" t="s">
        <v>103</v>
      </c>
    </row>
    <row r="5" spans="1:31" ht="35.1" customHeight="1">
      <c r="A5" s="9" t="s">
        <v>1</v>
      </c>
      <c r="B5" s="14" t="s">
        <v>14</v>
      </c>
      <c r="C5" s="18" t="s">
        <v>6</v>
      </c>
      <c r="D5" s="18" t="s">
        <v>6</v>
      </c>
      <c r="E5" s="111" t="s">
        <v>37</v>
      </c>
      <c r="F5" s="112" t="s">
        <v>37</v>
      </c>
      <c r="G5" s="112"/>
      <c r="H5" s="113"/>
      <c r="I5" s="68" t="s">
        <v>104</v>
      </c>
      <c r="J5" s="55" t="s">
        <v>69</v>
      </c>
      <c r="K5" s="69" t="s">
        <v>95</v>
      </c>
      <c r="L5" s="68" t="s">
        <v>33</v>
      </c>
      <c r="M5" s="70">
        <v>12</v>
      </c>
      <c r="N5" s="70">
        <v>122</v>
      </c>
      <c r="O5" s="70">
        <v>22</v>
      </c>
      <c r="P5" s="70">
        <v>99</v>
      </c>
      <c r="Q5" s="70">
        <v>14</v>
      </c>
      <c r="R5" s="70">
        <v>2</v>
      </c>
      <c r="S5" s="59" t="s">
        <v>70</v>
      </c>
      <c r="T5" s="61" t="s">
        <v>71</v>
      </c>
      <c r="U5" s="68" t="s">
        <v>33</v>
      </c>
      <c r="V5" s="70">
        <v>0</v>
      </c>
      <c r="W5" s="70">
        <v>0</v>
      </c>
      <c r="X5" s="70">
        <v>8</v>
      </c>
      <c r="Y5" s="70">
        <v>0</v>
      </c>
      <c r="Z5" s="70" t="s">
        <v>77</v>
      </c>
      <c r="AA5" s="71" t="s">
        <v>76</v>
      </c>
      <c r="AB5" s="68"/>
      <c r="AC5" s="68" t="s">
        <v>33</v>
      </c>
      <c r="AD5" s="72">
        <v>1982</v>
      </c>
      <c r="AE5" s="72">
        <f>2025-テーブル5[[#This Row],[建築年]]</f>
        <v>43</v>
      </c>
    </row>
    <row r="6" spans="1:31" ht="35.1" customHeight="1">
      <c r="A6" s="9" t="s">
        <v>5</v>
      </c>
      <c r="B6" s="14" t="s">
        <v>15</v>
      </c>
      <c r="C6" s="18" t="s">
        <v>19</v>
      </c>
      <c r="D6" s="18" t="s">
        <v>19</v>
      </c>
      <c r="E6" s="111" t="s">
        <v>37</v>
      </c>
      <c r="F6" s="112" t="s">
        <v>37</v>
      </c>
      <c r="G6" s="112"/>
      <c r="H6" s="113" t="s">
        <v>37</v>
      </c>
      <c r="I6" s="68" t="s">
        <v>18</v>
      </c>
      <c r="J6" s="55">
        <v>2883983</v>
      </c>
      <c r="K6" s="69" t="s">
        <v>95</v>
      </c>
      <c r="L6" s="68" t="s">
        <v>33</v>
      </c>
      <c r="M6" s="70">
        <v>52</v>
      </c>
      <c r="N6" s="70">
        <v>198</v>
      </c>
      <c r="O6" s="70">
        <v>0</v>
      </c>
      <c r="P6" s="70">
        <v>8</v>
      </c>
      <c r="Q6" s="70">
        <v>8</v>
      </c>
      <c r="R6" s="70">
        <v>4</v>
      </c>
      <c r="S6" s="70" t="s">
        <v>75</v>
      </c>
      <c r="T6" s="71" t="s">
        <v>74</v>
      </c>
      <c r="U6" s="68" t="s">
        <v>33</v>
      </c>
      <c r="V6" s="70">
        <v>10</v>
      </c>
      <c r="W6" s="70">
        <v>7</v>
      </c>
      <c r="X6" s="70">
        <v>0</v>
      </c>
      <c r="Y6" s="70">
        <v>0</v>
      </c>
      <c r="Z6" s="70" t="s">
        <v>75</v>
      </c>
      <c r="AA6" s="71" t="s">
        <v>91</v>
      </c>
      <c r="AB6" s="68"/>
      <c r="AC6" s="68" t="s">
        <v>33</v>
      </c>
      <c r="AD6" s="72">
        <v>1983</v>
      </c>
      <c r="AE6" s="72">
        <f>2025-テーブル5[[#This Row],[建築年]]</f>
        <v>42</v>
      </c>
    </row>
    <row r="7" spans="1:31" ht="35.1" customHeight="1">
      <c r="A7" s="9" t="s">
        <v>101</v>
      </c>
      <c r="B7" s="14" t="s">
        <v>99</v>
      </c>
      <c r="C7" s="18" t="s">
        <v>19</v>
      </c>
      <c r="D7" s="18" t="s">
        <v>100</v>
      </c>
      <c r="E7" s="111" t="s">
        <v>37</v>
      </c>
      <c r="F7" s="112" t="s">
        <v>37</v>
      </c>
      <c r="G7" s="112"/>
      <c r="H7" s="113"/>
      <c r="I7" s="68" t="s">
        <v>18</v>
      </c>
      <c r="J7" s="55" t="s">
        <v>27</v>
      </c>
      <c r="K7" s="69" t="s">
        <v>96</v>
      </c>
      <c r="L7" s="68" t="s">
        <v>33</v>
      </c>
      <c r="M7" s="70">
        <v>0</v>
      </c>
      <c r="N7" s="70">
        <v>47</v>
      </c>
      <c r="O7" s="70">
        <v>0</v>
      </c>
      <c r="P7" s="70">
        <v>2</v>
      </c>
      <c r="Q7" s="70">
        <v>0</v>
      </c>
      <c r="R7" s="70">
        <v>4</v>
      </c>
      <c r="S7" s="70" t="s">
        <v>77</v>
      </c>
      <c r="T7" s="71" t="s">
        <v>74</v>
      </c>
      <c r="U7" s="68" t="s">
        <v>33</v>
      </c>
      <c r="V7" s="70">
        <v>0</v>
      </c>
      <c r="W7" s="70">
        <v>3</v>
      </c>
      <c r="X7" s="70">
        <v>0</v>
      </c>
      <c r="Y7" s="70">
        <v>0</v>
      </c>
      <c r="Z7" s="70" t="s">
        <v>77</v>
      </c>
      <c r="AA7" s="71" t="s">
        <v>91</v>
      </c>
      <c r="AB7" s="68"/>
      <c r="AC7" s="68"/>
      <c r="AD7" s="72">
        <v>2018</v>
      </c>
      <c r="AE7" s="72">
        <f>2025-テーブル5[[#This Row],[建築年]]</f>
        <v>7</v>
      </c>
    </row>
    <row r="8" spans="1:31" ht="35.1" customHeight="1">
      <c r="A8" s="10" t="s">
        <v>5</v>
      </c>
      <c r="B8" s="15" t="s">
        <v>15</v>
      </c>
      <c r="C8" s="19" t="s">
        <v>20</v>
      </c>
      <c r="D8" s="19" t="s">
        <v>20</v>
      </c>
      <c r="E8" s="111" t="s">
        <v>37</v>
      </c>
      <c r="F8" s="112" t="s">
        <v>37</v>
      </c>
      <c r="G8" s="112"/>
      <c r="H8" s="113"/>
      <c r="I8" s="68" t="s">
        <v>105</v>
      </c>
      <c r="J8" s="55">
        <v>1065920</v>
      </c>
      <c r="K8" s="69" t="s">
        <v>96</v>
      </c>
      <c r="L8" s="68" t="s">
        <v>42</v>
      </c>
      <c r="M8" s="70">
        <v>69</v>
      </c>
      <c r="N8" s="70">
        <v>81</v>
      </c>
      <c r="O8" s="70">
        <v>4</v>
      </c>
      <c r="P8" s="70">
        <v>36</v>
      </c>
      <c r="Q8" s="70">
        <v>12</v>
      </c>
      <c r="R8" s="70">
        <v>0</v>
      </c>
      <c r="S8" s="70" t="s">
        <v>61</v>
      </c>
      <c r="T8" s="71" t="s">
        <v>0</v>
      </c>
      <c r="U8" s="68" t="s">
        <v>42</v>
      </c>
      <c r="V8" s="70">
        <v>0</v>
      </c>
      <c r="W8" s="70">
        <v>5</v>
      </c>
      <c r="X8" s="70">
        <v>0</v>
      </c>
      <c r="Y8" s="70">
        <v>0</v>
      </c>
      <c r="Z8" s="70" t="s">
        <v>61</v>
      </c>
      <c r="AA8" s="71" t="s">
        <v>66</v>
      </c>
      <c r="AB8" s="68"/>
      <c r="AC8" s="68" t="s">
        <v>92</v>
      </c>
      <c r="AD8" s="72">
        <v>1987</v>
      </c>
      <c r="AE8" s="72">
        <f>2025-テーブル5[[#This Row],[建築年]]</f>
        <v>38</v>
      </c>
    </row>
    <row r="9" spans="1:31" ht="35.1" customHeight="1">
      <c r="A9" s="77" t="s">
        <v>79</v>
      </c>
      <c r="B9" s="78" t="s">
        <v>80</v>
      </c>
      <c r="C9" s="79" t="s">
        <v>81</v>
      </c>
      <c r="D9" s="79" t="s">
        <v>81</v>
      </c>
      <c r="E9" s="111" t="s">
        <v>37</v>
      </c>
      <c r="F9" s="112" t="s">
        <v>37</v>
      </c>
      <c r="G9" s="112" t="s">
        <v>37</v>
      </c>
      <c r="H9" s="112"/>
      <c r="I9" s="80" t="s">
        <v>34</v>
      </c>
      <c r="J9" s="55">
        <v>977971</v>
      </c>
      <c r="K9" s="69"/>
      <c r="L9" s="68" t="s">
        <v>42</v>
      </c>
      <c r="M9" s="81">
        <v>13</v>
      </c>
      <c r="N9" s="81">
        <v>70</v>
      </c>
      <c r="O9" s="81">
        <v>4</v>
      </c>
      <c r="P9" s="81">
        <v>16</v>
      </c>
      <c r="Q9" s="81">
        <v>4</v>
      </c>
      <c r="R9" s="81">
        <v>0</v>
      </c>
      <c r="S9" s="70" t="s">
        <v>88</v>
      </c>
      <c r="T9" s="61" t="s">
        <v>0</v>
      </c>
      <c r="U9" s="68"/>
      <c r="V9" s="81">
        <v>0</v>
      </c>
      <c r="W9" s="81">
        <v>0</v>
      </c>
      <c r="X9" s="81">
        <v>0</v>
      </c>
      <c r="Y9" s="81">
        <v>0</v>
      </c>
      <c r="Z9" s="70" t="s">
        <v>88</v>
      </c>
      <c r="AA9" s="71" t="s">
        <v>89</v>
      </c>
      <c r="AB9" s="68" t="s">
        <v>42</v>
      </c>
      <c r="AC9" s="68"/>
      <c r="AD9" s="72">
        <v>1975</v>
      </c>
      <c r="AE9" s="72">
        <f>2025-テーブル5[[#This Row],[建築年]]</f>
        <v>50</v>
      </c>
    </row>
    <row r="10" spans="1:31" ht="35.1" customHeight="1">
      <c r="A10" s="77" t="s">
        <v>82</v>
      </c>
      <c r="B10" s="78" t="s">
        <v>80</v>
      </c>
      <c r="C10" s="79" t="s">
        <v>83</v>
      </c>
      <c r="D10" s="79" t="s">
        <v>83</v>
      </c>
      <c r="E10" s="111" t="s">
        <v>37</v>
      </c>
      <c r="F10" s="112" t="s">
        <v>37</v>
      </c>
      <c r="G10" s="112" t="s">
        <v>37</v>
      </c>
      <c r="H10" s="112" t="s">
        <v>37</v>
      </c>
      <c r="I10" s="65" t="s">
        <v>87</v>
      </c>
      <c r="J10" s="82">
        <v>1919672</v>
      </c>
      <c r="K10" s="67"/>
      <c r="L10" s="68" t="s">
        <v>42</v>
      </c>
      <c r="M10" s="74">
        <v>51</v>
      </c>
      <c r="N10" s="74">
        <v>126</v>
      </c>
      <c r="O10" s="74"/>
      <c r="P10" s="74">
        <v>4</v>
      </c>
      <c r="Q10" s="74">
        <v>8</v>
      </c>
      <c r="R10" s="74"/>
      <c r="S10" s="70" t="s">
        <v>88</v>
      </c>
      <c r="T10" s="61" t="s">
        <v>0</v>
      </c>
      <c r="U10" s="65"/>
      <c r="V10" s="74">
        <v>1</v>
      </c>
      <c r="W10" s="74">
        <v>2</v>
      </c>
      <c r="X10" s="74">
        <v>3</v>
      </c>
      <c r="Y10" s="74"/>
      <c r="Z10" s="83" t="s">
        <v>98</v>
      </c>
      <c r="AA10" s="84" t="s">
        <v>97</v>
      </c>
      <c r="AB10" s="68" t="s">
        <v>42</v>
      </c>
      <c r="AC10" s="66" t="s">
        <v>92</v>
      </c>
      <c r="AD10" s="104">
        <v>1977</v>
      </c>
      <c r="AE10" s="104">
        <f>2025-テーブル5[[#This Row],[建築年]]</f>
        <v>48</v>
      </c>
    </row>
    <row r="11" spans="1:31" ht="35.1" customHeight="1">
      <c r="A11" s="77" t="s">
        <v>82</v>
      </c>
      <c r="B11" s="78" t="s">
        <v>80</v>
      </c>
      <c r="C11" s="79" t="s">
        <v>84</v>
      </c>
      <c r="D11" s="79" t="s">
        <v>84</v>
      </c>
      <c r="E11" s="111" t="s">
        <v>37</v>
      </c>
      <c r="F11" s="112" t="s">
        <v>37</v>
      </c>
      <c r="G11" s="112" t="s">
        <v>37</v>
      </c>
      <c r="H11" s="112" t="s">
        <v>37</v>
      </c>
      <c r="I11" s="65" t="s">
        <v>87</v>
      </c>
      <c r="J11" s="82">
        <v>1850701</v>
      </c>
      <c r="K11" s="67"/>
      <c r="L11" s="68" t="s">
        <v>42</v>
      </c>
      <c r="M11" s="74">
        <v>15</v>
      </c>
      <c r="N11" s="74">
        <v>91</v>
      </c>
      <c r="O11" s="74">
        <v>0</v>
      </c>
      <c r="P11" s="74">
        <v>29</v>
      </c>
      <c r="Q11" s="74">
        <v>8</v>
      </c>
      <c r="R11" s="74">
        <v>1</v>
      </c>
      <c r="S11" s="85" t="s">
        <v>75</v>
      </c>
      <c r="T11" s="86" t="s">
        <v>74</v>
      </c>
      <c r="U11" s="65"/>
      <c r="V11" s="74">
        <v>2</v>
      </c>
      <c r="W11" s="74"/>
      <c r="X11" s="74">
        <v>2</v>
      </c>
      <c r="Y11" s="74"/>
      <c r="Z11" s="83" t="s">
        <v>75</v>
      </c>
      <c r="AA11" s="84" t="s">
        <v>90</v>
      </c>
      <c r="AB11" s="68" t="s">
        <v>42</v>
      </c>
      <c r="AC11" s="66" t="s">
        <v>92</v>
      </c>
      <c r="AD11" s="104">
        <v>1976</v>
      </c>
      <c r="AE11" s="104">
        <f>2025-テーブル5[[#This Row],[建築年]]</f>
        <v>49</v>
      </c>
    </row>
    <row r="12" spans="1:31" ht="35.1" customHeight="1">
      <c r="A12" s="10" t="s">
        <v>5</v>
      </c>
      <c r="B12" s="15" t="s">
        <v>15</v>
      </c>
      <c r="C12" s="19" t="s">
        <v>21</v>
      </c>
      <c r="D12" s="19" t="s">
        <v>21</v>
      </c>
      <c r="E12" s="111" t="s">
        <v>37</v>
      </c>
      <c r="F12" s="112" t="s">
        <v>37</v>
      </c>
      <c r="G12" s="112" t="s">
        <v>37</v>
      </c>
      <c r="H12" s="112"/>
      <c r="I12" s="68" t="s">
        <v>34</v>
      </c>
      <c r="J12" s="55">
        <v>770457</v>
      </c>
      <c r="K12" s="69" t="s">
        <v>37</v>
      </c>
      <c r="L12" s="68" t="s">
        <v>42</v>
      </c>
      <c r="M12" s="70">
        <v>11</v>
      </c>
      <c r="N12" s="70">
        <v>59</v>
      </c>
      <c r="O12" s="70">
        <v>0</v>
      </c>
      <c r="P12" s="70">
        <v>0</v>
      </c>
      <c r="Q12" s="70">
        <v>3</v>
      </c>
      <c r="R12" s="70">
        <v>1</v>
      </c>
      <c r="S12" s="70" t="s">
        <v>61</v>
      </c>
      <c r="T12" s="71" t="s">
        <v>28</v>
      </c>
      <c r="U12" s="68" t="s">
        <v>42</v>
      </c>
      <c r="V12" s="70">
        <v>3</v>
      </c>
      <c r="W12" s="70">
        <v>4</v>
      </c>
      <c r="X12" s="70">
        <v>2</v>
      </c>
      <c r="Y12" s="70">
        <v>0</v>
      </c>
      <c r="Z12" s="70" t="s">
        <v>61</v>
      </c>
      <c r="AA12" s="71" t="s">
        <v>66</v>
      </c>
      <c r="AB12" s="68" t="s">
        <v>42</v>
      </c>
      <c r="AC12" s="68"/>
      <c r="AD12" s="72">
        <v>1986</v>
      </c>
      <c r="AE12" s="72">
        <f>2025-テーブル5[[#This Row],[建築年]]</f>
        <v>39</v>
      </c>
    </row>
    <row r="13" spans="1:31" ht="35.1" customHeight="1">
      <c r="A13" s="9" t="s">
        <v>5</v>
      </c>
      <c r="B13" s="14" t="s">
        <v>15</v>
      </c>
      <c r="C13" s="18" t="s">
        <v>22</v>
      </c>
      <c r="D13" s="18" t="s">
        <v>22</v>
      </c>
      <c r="E13" s="111" t="s">
        <v>37</v>
      </c>
      <c r="F13" s="112" t="s">
        <v>37</v>
      </c>
      <c r="G13" s="112" t="s">
        <v>37</v>
      </c>
      <c r="H13" s="113"/>
      <c r="I13" s="68" t="s">
        <v>34</v>
      </c>
      <c r="J13" s="55">
        <v>652829</v>
      </c>
      <c r="K13" s="69"/>
      <c r="L13" s="68" t="s">
        <v>42</v>
      </c>
      <c r="M13" s="70">
        <v>6</v>
      </c>
      <c r="N13" s="70">
        <v>58</v>
      </c>
      <c r="O13" s="70">
        <v>0</v>
      </c>
      <c r="P13" s="70">
        <v>0</v>
      </c>
      <c r="Q13" s="70">
        <v>2</v>
      </c>
      <c r="R13" s="70">
        <v>2</v>
      </c>
      <c r="S13" s="70" t="s">
        <v>61</v>
      </c>
      <c r="T13" s="71" t="s">
        <v>28</v>
      </c>
      <c r="U13" s="68" t="s">
        <v>65</v>
      </c>
      <c r="V13" s="70">
        <v>2</v>
      </c>
      <c r="W13" s="70">
        <v>0</v>
      </c>
      <c r="X13" s="70">
        <v>0</v>
      </c>
      <c r="Y13" s="70">
        <v>1</v>
      </c>
      <c r="Z13" s="70" t="s">
        <v>61</v>
      </c>
      <c r="AA13" s="71" t="s">
        <v>66</v>
      </c>
      <c r="AB13" s="68" t="s">
        <v>42</v>
      </c>
      <c r="AC13" s="68"/>
      <c r="AD13" s="72">
        <v>1979</v>
      </c>
      <c r="AE13" s="72">
        <f>2025-テーブル5[[#This Row],[建築年]]</f>
        <v>46</v>
      </c>
    </row>
    <row r="14" spans="1:31" ht="35.1" customHeight="1">
      <c r="A14" s="9" t="s">
        <v>5</v>
      </c>
      <c r="B14" s="14" t="s">
        <v>15</v>
      </c>
      <c r="C14" s="18" t="s">
        <v>10</v>
      </c>
      <c r="D14" s="18" t="s">
        <v>10</v>
      </c>
      <c r="E14" s="111" t="s">
        <v>37</v>
      </c>
      <c r="F14" s="112"/>
      <c r="G14" s="112" t="s">
        <v>37</v>
      </c>
      <c r="H14" s="113"/>
      <c r="I14" s="68" t="s">
        <v>34</v>
      </c>
      <c r="J14" s="55">
        <v>881326</v>
      </c>
      <c r="K14" s="69"/>
      <c r="L14" s="68" t="s">
        <v>42</v>
      </c>
      <c r="M14" s="70">
        <v>10</v>
      </c>
      <c r="N14" s="70">
        <v>48</v>
      </c>
      <c r="O14" s="70">
        <v>0</v>
      </c>
      <c r="P14" s="70">
        <v>0</v>
      </c>
      <c r="Q14" s="70">
        <v>2</v>
      </c>
      <c r="R14" s="70"/>
      <c r="S14" s="70" t="s">
        <v>61</v>
      </c>
      <c r="T14" s="71" t="s">
        <v>28</v>
      </c>
      <c r="U14" s="68"/>
      <c r="V14" s="70"/>
      <c r="W14" s="70"/>
      <c r="X14" s="70"/>
      <c r="Y14" s="70"/>
      <c r="Z14" s="70"/>
      <c r="AA14" s="71"/>
      <c r="AB14" s="68" t="s">
        <v>42</v>
      </c>
      <c r="AC14" s="68"/>
      <c r="AD14" s="72">
        <v>1984</v>
      </c>
      <c r="AE14" s="72">
        <f>2025-テーブル5[[#This Row],[建築年]]</f>
        <v>41</v>
      </c>
    </row>
    <row r="15" spans="1:31" ht="35.1" customHeight="1">
      <c r="A15" s="9" t="s">
        <v>5</v>
      </c>
      <c r="B15" s="14" t="s">
        <v>15</v>
      </c>
      <c r="C15" s="18" t="s">
        <v>23</v>
      </c>
      <c r="D15" s="18" t="s">
        <v>23</v>
      </c>
      <c r="E15" s="111" t="s">
        <v>37</v>
      </c>
      <c r="F15" s="112" t="s">
        <v>37</v>
      </c>
      <c r="G15" s="112" t="s">
        <v>37</v>
      </c>
      <c r="H15" s="113"/>
      <c r="I15" s="68" t="s">
        <v>34</v>
      </c>
      <c r="J15" s="55">
        <v>866618</v>
      </c>
      <c r="K15" s="69"/>
      <c r="L15" s="68" t="s">
        <v>42</v>
      </c>
      <c r="M15" s="70">
        <v>13</v>
      </c>
      <c r="N15" s="70">
        <v>71</v>
      </c>
      <c r="O15" s="70">
        <v>0</v>
      </c>
      <c r="P15" s="70">
        <v>0</v>
      </c>
      <c r="Q15" s="70">
        <v>2</v>
      </c>
      <c r="R15" s="70">
        <v>0</v>
      </c>
      <c r="S15" s="70" t="s">
        <v>61</v>
      </c>
      <c r="T15" s="71" t="s">
        <v>28</v>
      </c>
      <c r="U15" s="68" t="s">
        <v>42</v>
      </c>
      <c r="V15" s="70">
        <v>0</v>
      </c>
      <c r="W15" s="70">
        <v>3</v>
      </c>
      <c r="X15" s="70">
        <v>0</v>
      </c>
      <c r="Y15" s="70">
        <v>0</v>
      </c>
      <c r="Z15" s="70" t="s">
        <v>61</v>
      </c>
      <c r="AA15" s="71" t="s">
        <v>66</v>
      </c>
      <c r="AB15" s="68" t="s">
        <v>42</v>
      </c>
      <c r="AC15" s="68"/>
      <c r="AD15" s="72">
        <v>1988</v>
      </c>
      <c r="AE15" s="72">
        <f>2025-テーブル5[[#This Row],[建築年]]</f>
        <v>37</v>
      </c>
    </row>
    <row r="16" spans="1:31" ht="35.1" customHeight="1">
      <c r="A16" s="9" t="s">
        <v>5</v>
      </c>
      <c r="B16" s="14" t="s">
        <v>15</v>
      </c>
      <c r="C16" s="18" t="s">
        <v>24</v>
      </c>
      <c r="D16" s="18" t="s">
        <v>24</v>
      </c>
      <c r="E16" s="111" t="s">
        <v>37</v>
      </c>
      <c r="F16" s="112" t="s">
        <v>37</v>
      </c>
      <c r="G16" s="112"/>
      <c r="H16" s="113"/>
      <c r="I16" s="68" t="s">
        <v>34</v>
      </c>
      <c r="J16" s="55">
        <v>829394</v>
      </c>
      <c r="K16" s="69"/>
      <c r="L16" s="68" t="s">
        <v>42</v>
      </c>
      <c r="M16" s="70">
        <v>13</v>
      </c>
      <c r="N16" s="70">
        <v>47</v>
      </c>
      <c r="O16" s="70">
        <v>0</v>
      </c>
      <c r="P16" s="70">
        <v>0</v>
      </c>
      <c r="Q16" s="70">
        <v>2</v>
      </c>
      <c r="R16" s="70">
        <v>0</v>
      </c>
      <c r="S16" s="70" t="s">
        <v>61</v>
      </c>
      <c r="T16" s="71" t="s">
        <v>28</v>
      </c>
      <c r="U16" s="68" t="s">
        <v>42</v>
      </c>
      <c r="V16" s="70">
        <v>0</v>
      </c>
      <c r="W16" s="70">
        <v>2</v>
      </c>
      <c r="X16" s="70">
        <v>0</v>
      </c>
      <c r="Y16" s="70">
        <v>0</v>
      </c>
      <c r="Z16" s="70" t="s">
        <v>61</v>
      </c>
      <c r="AA16" s="71" t="s">
        <v>66</v>
      </c>
      <c r="AB16" s="68"/>
      <c r="AC16" s="68"/>
      <c r="AD16" s="72">
        <v>1982</v>
      </c>
      <c r="AE16" s="72">
        <f>2025-テーブル5[[#This Row],[建築年]]</f>
        <v>43</v>
      </c>
    </row>
    <row r="17" spans="1:31" ht="35.1" customHeight="1">
      <c r="A17" s="9" t="s">
        <v>5</v>
      </c>
      <c r="B17" s="14" t="s">
        <v>15</v>
      </c>
      <c r="C17" s="18" t="s">
        <v>13</v>
      </c>
      <c r="D17" s="18" t="s">
        <v>13</v>
      </c>
      <c r="E17" s="111" t="s">
        <v>37</v>
      </c>
      <c r="F17" s="112"/>
      <c r="G17" s="112" t="s">
        <v>37</v>
      </c>
      <c r="H17" s="113"/>
      <c r="I17" s="68" t="s">
        <v>34</v>
      </c>
      <c r="J17" s="55">
        <v>835851</v>
      </c>
      <c r="K17" s="69"/>
      <c r="L17" s="68" t="s">
        <v>65</v>
      </c>
      <c r="M17" s="70">
        <v>17</v>
      </c>
      <c r="N17" s="70">
        <v>37</v>
      </c>
      <c r="O17" s="70">
        <v>0</v>
      </c>
      <c r="P17" s="70">
        <v>0</v>
      </c>
      <c r="Q17" s="70">
        <v>1</v>
      </c>
      <c r="R17" s="70">
        <v>0</v>
      </c>
      <c r="S17" s="70" t="s">
        <v>61</v>
      </c>
      <c r="T17" s="71" t="s">
        <v>28</v>
      </c>
      <c r="U17" s="68"/>
      <c r="V17" s="70"/>
      <c r="W17" s="70"/>
      <c r="X17" s="70"/>
      <c r="Y17" s="70"/>
      <c r="Z17" s="70"/>
      <c r="AA17" s="71"/>
      <c r="AB17" s="68" t="s">
        <v>42</v>
      </c>
      <c r="AC17" s="68"/>
      <c r="AD17" s="72">
        <v>1985</v>
      </c>
      <c r="AE17" s="72">
        <f>2025-テーブル5[[#This Row],[建築年]]</f>
        <v>40</v>
      </c>
    </row>
    <row r="18" spans="1:31" ht="52.5" customHeight="1">
      <c r="A18" s="9" t="s">
        <v>5</v>
      </c>
      <c r="B18" s="14" t="s">
        <v>15</v>
      </c>
      <c r="C18" s="18" t="s">
        <v>25</v>
      </c>
      <c r="D18" s="18" t="s">
        <v>36</v>
      </c>
      <c r="E18" s="111" t="s">
        <v>37</v>
      </c>
      <c r="F18" s="112"/>
      <c r="G18" s="112"/>
      <c r="H18" s="113"/>
      <c r="I18" s="68" t="s">
        <v>62</v>
      </c>
      <c r="J18" s="55">
        <v>854015</v>
      </c>
      <c r="K18" s="69" t="s">
        <v>37</v>
      </c>
      <c r="L18" s="68" t="s">
        <v>42</v>
      </c>
      <c r="M18" s="70">
        <v>49</v>
      </c>
      <c r="N18" s="70">
        <v>151</v>
      </c>
      <c r="O18" s="70">
        <v>0</v>
      </c>
      <c r="P18" s="70">
        <v>32</v>
      </c>
      <c r="Q18" s="70">
        <v>4</v>
      </c>
      <c r="R18" s="70">
        <v>1</v>
      </c>
      <c r="S18" s="59" t="s">
        <v>63</v>
      </c>
      <c r="T18" s="61" t="s">
        <v>64</v>
      </c>
      <c r="U18" s="68"/>
      <c r="V18" s="70"/>
      <c r="W18" s="70"/>
      <c r="X18" s="70"/>
      <c r="Y18" s="70"/>
      <c r="Z18" s="70"/>
      <c r="AA18" s="71"/>
      <c r="AB18" s="68"/>
      <c r="AC18" s="68"/>
      <c r="AD18" s="72">
        <v>1999</v>
      </c>
      <c r="AE18" s="72">
        <f>2025-テーブル5[[#This Row],[建築年]]</f>
        <v>26</v>
      </c>
    </row>
    <row r="19" spans="1:31" ht="35.1" customHeight="1" thickBot="1">
      <c r="A19" s="11" t="s">
        <v>5</v>
      </c>
      <c r="B19" s="16" t="s">
        <v>17</v>
      </c>
      <c r="C19" s="20" t="s">
        <v>16</v>
      </c>
      <c r="D19" s="20" t="s">
        <v>16</v>
      </c>
      <c r="E19" s="114" t="s">
        <v>37</v>
      </c>
      <c r="F19" s="115" t="s">
        <v>37</v>
      </c>
      <c r="G19" s="115"/>
      <c r="H19" s="116" t="s">
        <v>37</v>
      </c>
      <c r="I19" s="54" t="s">
        <v>60</v>
      </c>
      <c r="J19" s="56" t="s">
        <v>72</v>
      </c>
      <c r="K19" s="57" t="s">
        <v>37</v>
      </c>
      <c r="L19" s="54" t="s">
        <v>33</v>
      </c>
      <c r="M19" s="58">
        <v>164</v>
      </c>
      <c r="N19" s="58">
        <v>420</v>
      </c>
      <c r="O19" s="58">
        <v>0</v>
      </c>
      <c r="P19" s="58">
        <v>38</v>
      </c>
      <c r="Q19" s="58">
        <v>2</v>
      </c>
      <c r="R19" s="58">
        <v>0</v>
      </c>
      <c r="S19" s="60" t="s">
        <v>73</v>
      </c>
      <c r="T19" s="62" t="s">
        <v>74</v>
      </c>
      <c r="U19" s="54" t="s">
        <v>33</v>
      </c>
      <c r="V19" s="63">
        <v>4</v>
      </c>
      <c r="W19" s="63">
        <v>46</v>
      </c>
      <c r="X19" s="63">
        <v>7</v>
      </c>
      <c r="Y19" s="58">
        <v>0</v>
      </c>
      <c r="Z19" s="58" t="s">
        <v>75</v>
      </c>
      <c r="AA19" s="64" t="s">
        <v>76</v>
      </c>
      <c r="AB19" s="54"/>
      <c r="AC19" s="54" t="s">
        <v>33</v>
      </c>
      <c r="AD19" s="105">
        <v>2002</v>
      </c>
      <c r="AE19" s="105">
        <f>2025-テーブル5[[#This Row],[建築年]]</f>
        <v>23</v>
      </c>
    </row>
    <row r="20" spans="1:31">
      <c r="A20" s="87"/>
      <c r="B20" s="88"/>
      <c r="C20" s="89"/>
      <c r="D20" s="89"/>
      <c r="E20" s="90">
        <f>SUBTOTAL(103,テーブル5[LED
屋内])</f>
        <v>15</v>
      </c>
      <c r="F20" s="91">
        <f>SUBTOTAL(103,テーブル5[LED
屋外])</f>
        <v>12</v>
      </c>
      <c r="G20" s="91">
        <f>SUBTOTAL(103,テーブル5[空調
設備])</f>
        <v>8</v>
      </c>
      <c r="H20" s="92">
        <f>SUBTOTAL(103,テーブル5[受変電
設備])</f>
        <v>4</v>
      </c>
      <c r="I20" s="93"/>
      <c r="J20" s="94">
        <f>SUBTOTAL(109,テーブル5[R4年度年間電気代
（円）])</f>
        <v>14388737</v>
      </c>
      <c r="K20" s="95"/>
      <c r="L20" s="96">
        <f>SUBTOTAL(103,テーブル5[図面の有無
（データ・紙の別）])</f>
        <v>15</v>
      </c>
      <c r="M20" s="97">
        <f>SUBTOTAL(109,テーブル5[白熱灯])</f>
        <v>495</v>
      </c>
      <c r="N20" s="97">
        <f>SUBTOTAL(109,テーブル5[蛍光灯])</f>
        <v>1626</v>
      </c>
      <c r="O20" s="97">
        <f>SUBTOTAL(109,テーブル5[水銀灯・HID])</f>
        <v>30</v>
      </c>
      <c r="P20" s="97">
        <f>SUBTOTAL(109,テーブル5[LED])</f>
        <v>264</v>
      </c>
      <c r="Q20" s="97">
        <f>SUBTOTAL(109,テーブル5[従来型])</f>
        <v>72</v>
      </c>
      <c r="R20" s="97">
        <f>SUBTOTAL(109,テーブル5[LED　　])</f>
        <v>15</v>
      </c>
      <c r="S20" s="98"/>
      <c r="T20" s="99"/>
      <c r="U20" s="96">
        <f>SUBTOTAL(103,テーブル5[図面の有無
（データ・紙の別）　　　])</f>
        <v>9</v>
      </c>
      <c r="V20" s="97">
        <f>SUBTOTAL(109,テーブル5[白熱灯　])</f>
        <v>22</v>
      </c>
      <c r="W20" s="97">
        <f>SUBTOTAL(109,テーブル5[蛍光灯　])</f>
        <v>72</v>
      </c>
      <c r="X20" s="97">
        <f>SUBTOTAL(109,テーブル5[水銀灯・HID　])</f>
        <v>22</v>
      </c>
      <c r="Y20" s="97">
        <f>SUBTOTAL(109,テーブル5[LED　])</f>
        <v>1</v>
      </c>
      <c r="Z20" s="97"/>
      <c r="AA20" s="100"/>
      <c r="AB20" s="96">
        <f>SUBTOTAL(103,テーブル5[図面の有無
（データ・紙の別）　])</f>
        <v>8</v>
      </c>
      <c r="AC20" s="96">
        <f>SUBTOTAL(103,テーブル5[図面の有無
（データ・紙の別）　　])</f>
        <v>6</v>
      </c>
      <c r="AD20" s="100"/>
      <c r="AE20" s="100"/>
    </row>
  </sheetData>
  <sheetProtection autoFilter="0"/>
  <mergeCells count="6">
    <mergeCell ref="U2:AA2"/>
    <mergeCell ref="A1:H1"/>
    <mergeCell ref="E3:H3"/>
    <mergeCell ref="S3:T3"/>
    <mergeCell ref="I2:J2"/>
    <mergeCell ref="L2:T2"/>
  </mergeCells>
  <phoneticPr fontId="2"/>
  <dataValidations count="2">
    <dataValidation type="list" allowBlank="1" showInputMessage="1" showErrorMessage="1" sqref="U5:U19 L5:L19 AB5:AB19">
      <formula1>#REF!</formula1>
    </dataValidation>
    <dataValidation showDropDown="1" showInputMessage="1" showErrorMessage="1" sqref="AC5:AC19"/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57" fitToHeight="0" pageOrder="overThenDown" orientation="landscape" r:id="rId1"/>
  <colBreaks count="1" manualBreakCount="1">
    <brk id="21" max="19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8.75"/>
  <sheetData>
    <row r="1" spans="1:1">
      <c r="A1" s="5" t="s">
        <v>35</v>
      </c>
    </row>
    <row r="2" spans="1:1">
      <c r="A2" s="5" t="s">
        <v>42</v>
      </c>
    </row>
    <row r="3" spans="1:1">
      <c r="A3" s="5" t="s">
        <v>7</v>
      </c>
    </row>
  </sheetData>
  <phoneticPr fontId="2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公共施設一覧</vt:lpstr>
      <vt:lpstr>Sheet1</vt:lpstr>
      <vt:lpstr>公共施設一覧!Print_Area</vt:lpstr>
      <vt:lpstr>公共施設一覧!Print_Titles</vt:lpstr>
    </vt:vector>
  </TitlesOfParts>
  <Company>Dynabook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1784吉田　卓也</dc:creator>
  <cp:lastModifiedBy>2212根本　敬也</cp:lastModifiedBy>
  <cp:lastPrinted>2024-11-25T23:38:38Z</cp:lastPrinted>
  <dcterms:created xsi:type="dcterms:W3CDTF">2023-03-01T07:46:25Z</dcterms:created>
  <dcterms:modified xsi:type="dcterms:W3CDTF">2025-01-22T05:12:01Z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2023-04-03T04:58:35Z</vt:filetime>
  </property>
</Properties>
</file>