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750" yWindow="750" windowWidth="21000" windowHeight="7020" tabRatio="598" activeTab="2"/>
  </bookViews>
  <sheets>
    <sheet name="集計" sheetId="3" r:id="rId1"/>
    <sheet name="内訳書（貸切利用施設）" sheetId="4" r:id="rId2"/>
    <sheet name="内訳書（個人利用施設）" sheetId="5" r:id="rId3"/>
  </sheets>
  <definedNames>
    <definedName name="_xlnm.Print_Area" localSheetId="0">集計!$A:$E</definedName>
    <definedName name="_xlnm._FilterDatabase" localSheetId="1" hidden="1">'内訳書（貸切利用施設）'!$C$10:$E$228</definedName>
    <definedName name="_xlnm.Print_Area" localSheetId="1">'内訳書（貸切利用施設）'!$A$1:$Q$241</definedName>
    <definedName name="_xlnm._FilterDatabase" localSheetId="2" hidden="1">'内訳書（個人利用施設）'!$C$9:$E$28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<sst xmlns="http://schemas.openxmlformats.org/spreadsheetml/2006/main" xmlns:r="http://schemas.openxmlformats.org/officeDocument/2006/relationships" count="85" uniqueCount="85">
  <si>
    <t>オープンテラス</t>
  </si>
  <si>
    <t>人</t>
  </si>
  <si>
    <t>控室2</t>
    <rPh sb="0" eb="2">
      <t>ひかえしつ</t>
    </rPh>
    <phoneticPr fontId="13" type="Hiragana"/>
  </si>
  <si>
    <t>シャワー・ロッカールーム</t>
  </si>
  <si>
    <t>営利</t>
    <rPh sb="0" eb="2">
      <t>えいり</t>
    </rPh>
    <phoneticPr fontId="13" type="Hiragana"/>
  </si>
  <si>
    <t>クッキングスタジオ</t>
  </si>
  <si>
    <t>第3駐車場</t>
    <rPh sb="0" eb="1">
      <t>だい</t>
    </rPh>
    <rPh sb="2" eb="5">
      <t>ちゅうしゃじょう</t>
    </rPh>
    <phoneticPr fontId="13" type="Hiragana"/>
  </si>
  <si>
    <t>セミナールームB</t>
  </si>
  <si>
    <t>控室1</t>
    <rPh sb="0" eb="2">
      <t>ひかえしつ</t>
    </rPh>
    <phoneticPr fontId="13" type="Hiragana"/>
  </si>
  <si>
    <t>稼働率・利用者数</t>
    <rPh sb="0" eb="3">
      <t>かどうりつ</t>
    </rPh>
    <rPh sb="4" eb="6">
      <t>りよう</t>
    </rPh>
    <rPh sb="6" eb="7">
      <t>しゃ</t>
    </rPh>
    <rPh sb="7" eb="8">
      <t>すう</t>
    </rPh>
    <phoneticPr fontId="2" type="Hiragana"/>
  </si>
  <si>
    <t>セミナールームA</t>
  </si>
  <si>
    <t>保護者等</t>
    <rPh sb="0" eb="3">
      <t>ほごしゃ</t>
    </rPh>
    <rPh sb="3" eb="4">
      <t>とう</t>
    </rPh>
    <phoneticPr fontId="13" type="Hiragana"/>
  </si>
  <si>
    <t>デッキテラス</t>
  </si>
  <si>
    <t>健康スタジオ</t>
    <rPh sb="0" eb="2">
      <t>けんこう</t>
    </rPh>
    <phoneticPr fontId="13" type="Hiragana"/>
  </si>
  <si>
    <t>市内</t>
    <rPh sb="0" eb="2">
      <t>しない</t>
    </rPh>
    <phoneticPr fontId="13" type="Hiragana"/>
  </si>
  <si>
    <t>※ 各年度で金額が異なる場合は、年度ごとに作成してください。</t>
    <rPh sb="2" eb="5">
      <t>カクネンド</t>
    </rPh>
    <rPh sb="6" eb="8">
      <t>キンガク</t>
    </rPh>
    <rPh sb="9" eb="10">
      <t>コト</t>
    </rPh>
    <rPh sb="12" eb="14">
      <t>バアイ</t>
    </rPh>
    <rPh sb="16" eb="18">
      <t>ネンド</t>
    </rPh>
    <rPh sb="21" eb="23">
      <t>サクセイ</t>
    </rPh>
    <phoneticPr fontId="2"/>
  </si>
  <si>
    <t>市外</t>
    <rPh sb="0" eb="2">
      <t>しがい</t>
    </rPh>
    <phoneticPr fontId="13" type="Hiragana"/>
  </si>
  <si>
    <t>稼働率</t>
    <rPh sb="0" eb="3">
      <t>かどうりつ</t>
    </rPh>
    <phoneticPr fontId="13" type="Hiragana"/>
  </si>
  <si>
    <t>年間収入</t>
    <rPh sb="0" eb="2">
      <t>ねんかん</t>
    </rPh>
    <rPh sb="2" eb="4">
      <t>しゅうにゅう</t>
    </rPh>
    <phoneticPr fontId="13" type="Hiragana"/>
  </si>
  <si>
    <t>控室2</t>
    <rPh sb="0" eb="2">
      <t>ひかえしつ</t>
    </rPh>
    <phoneticPr fontId="2" type="Hiragana"/>
  </si>
  <si>
    <t>個人利用施設</t>
    <rPh sb="0" eb="2">
      <t>こじん</t>
    </rPh>
    <rPh sb="2" eb="4">
      <t>りよう</t>
    </rPh>
    <rPh sb="4" eb="6">
      <t>しせつ</t>
    </rPh>
    <phoneticPr fontId="2" type="Hiragana"/>
  </si>
  <si>
    <t>免除</t>
    <rPh sb="0" eb="2">
      <t>めんじょ</t>
    </rPh>
    <phoneticPr fontId="13" type="Hiragana"/>
  </si>
  <si>
    <t>非営利</t>
    <rPh sb="0" eb="3">
      <t>ひえいり</t>
    </rPh>
    <phoneticPr fontId="13" type="Hiragana"/>
  </si>
  <si>
    <t>減免</t>
    <rPh sb="0" eb="2">
      <t>げんめん</t>
    </rPh>
    <phoneticPr fontId="13" type="Hiragana"/>
  </si>
  <si>
    <t>午前</t>
    <rPh sb="0" eb="2">
      <t>ごぜん</t>
    </rPh>
    <phoneticPr fontId="13" type="Hiragana"/>
  </si>
  <si>
    <t>午後</t>
    <rPh sb="0" eb="2">
      <t>ごご</t>
    </rPh>
    <phoneticPr fontId="13" type="Hiragana"/>
  </si>
  <si>
    <t>夜間</t>
    <rPh sb="0" eb="2">
      <t>やかん</t>
    </rPh>
    <phoneticPr fontId="13" type="Hiragana"/>
  </si>
  <si>
    <t>日</t>
  </si>
  <si>
    <t>人</t>
    <rPh sb="0" eb="1">
      <t>ひと</t>
    </rPh>
    <phoneticPr fontId="13" type="Hiragana"/>
  </si>
  <si>
    <t>開館日数</t>
    <rPh sb="0" eb="2">
      <t>かいかん</t>
    </rPh>
    <rPh sb="2" eb="4">
      <t>にっすう</t>
    </rPh>
    <phoneticPr fontId="13" type="Hiragana"/>
  </si>
  <si>
    <t>利用料金</t>
    <rPh sb="0" eb="2">
      <t>りよう</t>
    </rPh>
    <rPh sb="2" eb="4">
      <t>りょうきん</t>
    </rPh>
    <phoneticPr fontId="13" type="Hiragana"/>
  </si>
  <si>
    <t>円</t>
    <rPh sb="0" eb="1">
      <t>えん</t>
    </rPh>
    <phoneticPr fontId="13" type="Hiragana"/>
  </si>
  <si>
    <t>貸切利用施設</t>
    <rPh sb="0" eb="2">
      <t>かしきり</t>
    </rPh>
    <rPh sb="2" eb="4">
      <t>りよう</t>
    </rPh>
    <rPh sb="4" eb="6">
      <t>しせつ</t>
    </rPh>
    <phoneticPr fontId="2" type="Hiragana"/>
  </si>
  <si>
    <t>×</t>
  </si>
  <si>
    <t>施設名</t>
    <rPh sb="0" eb="3">
      <t>しせつめい</t>
    </rPh>
    <phoneticPr fontId="2" type="Hiragana"/>
  </si>
  <si>
    <t>興行</t>
    <rPh sb="0" eb="2">
      <t>こうぎょう</t>
    </rPh>
    <phoneticPr fontId="13" type="Hiragana"/>
  </si>
  <si>
    <t>多目的ホール</t>
    <rPh sb="0" eb="3">
      <t>たもくてき</t>
    </rPh>
    <phoneticPr fontId="13" type="Hiragana"/>
  </si>
  <si>
    <t>合計</t>
    <rPh sb="0" eb="2">
      <t>ごうけい</t>
    </rPh>
    <phoneticPr fontId="13" type="Hiragana"/>
  </si>
  <si>
    <t>日</t>
    <rPh sb="0" eb="1">
      <t>にち</t>
    </rPh>
    <phoneticPr fontId="13" type="Hiragana"/>
  </si>
  <si>
    <t>=</t>
  </si>
  <si>
    <t>円</t>
    <rPh sb="0" eb="1">
      <t>えん</t>
    </rPh>
    <phoneticPr fontId="2" type="Hiragana"/>
  </si>
  <si>
    <t>通常</t>
    <rPh sb="0" eb="2">
      <t>つうじょう</t>
    </rPh>
    <phoneticPr fontId="13" type="Hiragana"/>
  </si>
  <si>
    <t>開業時間</t>
    <rPh sb="0" eb="2">
      <t>かいぎょう</t>
    </rPh>
    <rPh sb="2" eb="4">
      <t>じかん</t>
    </rPh>
    <phoneticPr fontId="13" type="Hiragana"/>
  </si>
  <si>
    <t>利用料金収入　積算内訳書</t>
    <rPh sb="0" eb="2">
      <t>りよう</t>
    </rPh>
    <rPh sb="2" eb="4">
      <t>りょうきん</t>
    </rPh>
    <rPh sb="4" eb="6">
      <t>しゅうにゅう</t>
    </rPh>
    <rPh sb="7" eb="9">
      <t>せきさん</t>
    </rPh>
    <rPh sb="9" eb="12">
      <t>うちわけしょ</t>
    </rPh>
    <phoneticPr fontId="2" type="Hiragana"/>
  </si>
  <si>
    <t>利用料金収入</t>
    <rPh sb="0" eb="2">
      <t>りよう</t>
    </rPh>
    <rPh sb="2" eb="4">
      <t>りょうきん</t>
    </rPh>
    <rPh sb="4" eb="6">
      <t>しゅうにゅう</t>
    </rPh>
    <phoneticPr fontId="2" type="Hiragana"/>
  </si>
  <si>
    <t>多目的ホール</t>
    <rPh sb="0" eb="3">
      <t>たもくてき</t>
    </rPh>
    <phoneticPr fontId="2" type="Hiragana"/>
  </si>
  <si>
    <t>控室1</t>
    <rPh sb="0" eb="2">
      <t>ひかえしつ</t>
    </rPh>
    <phoneticPr fontId="2" type="Hiragana"/>
  </si>
  <si>
    <t>健康スタジオ</t>
    <rPh sb="0" eb="2">
      <t>けんこう</t>
    </rPh>
    <phoneticPr fontId="2" type="Hiragana"/>
  </si>
  <si>
    <t>第1駐車場</t>
    <rPh sb="0" eb="1">
      <t>だい</t>
    </rPh>
    <rPh sb="2" eb="5">
      <t>ちゅうしゃじょう</t>
    </rPh>
    <phoneticPr fontId="13" type="Hiragana"/>
  </si>
  <si>
    <t>トレーニングジム</t>
  </si>
  <si>
    <t>キッズプレイルーム</t>
  </si>
  <si>
    <t>通常利用</t>
    <rPh sb="0" eb="2">
      <t>つうじょう</t>
    </rPh>
    <rPh sb="2" eb="4">
      <t>りよう</t>
    </rPh>
    <phoneticPr fontId="13" type="Hiragana"/>
  </si>
  <si>
    <t>健康運動教室</t>
    <rPh sb="0" eb="2">
      <t>けんこう</t>
    </rPh>
    <rPh sb="2" eb="4">
      <t>うんどう</t>
    </rPh>
    <rPh sb="4" eb="6">
      <t>きょうしつ</t>
    </rPh>
    <phoneticPr fontId="13" type="Hiragana"/>
  </si>
  <si>
    <t>（展示利用）</t>
    <rPh sb="1" eb="3">
      <t>てんじ</t>
    </rPh>
    <phoneticPr fontId="13" type="Hiragana"/>
  </si>
  <si>
    <t>1時間</t>
    <rPh sb="1" eb="3">
      <t>じかん</t>
    </rPh>
    <phoneticPr fontId="13" type="Hiragana"/>
  </si>
  <si>
    <t>－</t>
  </si>
  <si>
    <t>2時間</t>
    <rPh sb="1" eb="3">
      <t>じかん</t>
    </rPh>
    <phoneticPr fontId="13" type="Hiragana"/>
  </si>
  <si>
    <t>附属設備等</t>
    <rPh sb="0" eb="2">
      <t>ふぞく</t>
    </rPh>
    <rPh sb="2" eb="4">
      <t>せつび</t>
    </rPh>
    <rPh sb="4" eb="5">
      <t>とう</t>
    </rPh>
    <phoneticPr fontId="2" type="Hiragana"/>
  </si>
  <si>
    <t>ウェルネスステージ</t>
  </si>
  <si>
    <t>フリーパス</t>
  </si>
  <si>
    <t>駐車場</t>
    <rPh sb="0" eb="3">
      <t>ちゅうしゃじょう</t>
    </rPh>
    <phoneticPr fontId="13" type="Hiragana"/>
  </si>
  <si>
    <t>第2駐車場</t>
    <rPh sb="0" eb="1">
      <t>だい</t>
    </rPh>
    <rPh sb="2" eb="5">
      <t>ちゅうしゃじょう</t>
    </rPh>
    <phoneticPr fontId="13" type="Hiragana"/>
  </si>
  <si>
    <t>円</t>
  </si>
  <si>
    <t>台</t>
    <rPh sb="0" eb="1">
      <t>だい</t>
    </rPh>
    <phoneticPr fontId="13" type="Hiragana"/>
  </si>
  <si>
    <t>台</t>
  </si>
  <si>
    <t>h</t>
  </si>
  <si>
    <t>車室数</t>
    <rPh sb="0" eb="1">
      <t>しゃ</t>
    </rPh>
    <rPh sb="1" eb="2">
      <t>しつ</t>
    </rPh>
    <rPh sb="2" eb="3">
      <t>かず</t>
    </rPh>
    <phoneticPr fontId="13" type="Hiragana"/>
  </si>
  <si>
    <t>利用者数</t>
    <rPh sb="0" eb="3">
      <t>りようしゃ</t>
    </rPh>
    <rPh sb="3" eb="4">
      <t>すう</t>
    </rPh>
    <phoneticPr fontId="13" type="Hiragana"/>
  </si>
  <si>
    <t>（通常利用）</t>
  </si>
  <si>
    <t>駐車場</t>
    <rPh sb="0" eb="3">
      <t>ちゅうしゃじょう</t>
    </rPh>
    <phoneticPr fontId="2" type="Hiragana"/>
  </si>
  <si>
    <t>施設区分</t>
    <rPh sb="0" eb="2">
      <t>しせつ</t>
    </rPh>
    <rPh sb="2" eb="4">
      <t>くぶん</t>
    </rPh>
    <phoneticPr fontId="2" type="Hiragana"/>
  </si>
  <si>
    <t>合計</t>
    <rPh sb="0" eb="2">
      <t>ごうけい</t>
    </rPh>
    <phoneticPr fontId="2" type="Hiragana"/>
  </si>
  <si>
    <t>行商・募金等</t>
    <rPh sb="0" eb="2">
      <t>ぎょうしょう</t>
    </rPh>
    <rPh sb="3" eb="5">
      <t>ぼきん</t>
    </rPh>
    <rPh sb="5" eb="6">
      <t>とう</t>
    </rPh>
    <phoneticPr fontId="13" type="Hiragana"/>
  </si>
  <si>
    <t>競技会等のイベント</t>
    <rPh sb="0" eb="3">
      <t>きょうぎかい</t>
    </rPh>
    <rPh sb="3" eb="4">
      <t>とう</t>
    </rPh>
    <phoneticPr fontId="13" type="Hiragana"/>
  </si>
  <si>
    <t>業としての撮影（写真）</t>
    <rPh sb="0" eb="1">
      <t>ぎょう</t>
    </rPh>
    <rPh sb="5" eb="7">
      <t>さつえい</t>
    </rPh>
    <phoneticPr fontId="13" type="Hiragana"/>
  </si>
  <si>
    <t>業としての撮影（映画）</t>
    <rPh sb="0" eb="1">
      <t>ぎょう</t>
    </rPh>
    <rPh sb="5" eb="7">
      <t>さつえい</t>
    </rPh>
    <rPh sb="8" eb="10">
      <t>えいが</t>
    </rPh>
    <phoneticPr fontId="13" type="Hiragana"/>
  </si>
  <si>
    <t>ウェルネスパーク</t>
  </si>
  <si>
    <t/>
  </si>
  <si>
    <t>月</t>
    <rPh sb="0" eb="1">
      <t>つき</t>
    </rPh>
    <phoneticPr fontId="13" type="Hiragana"/>
  </si>
  <si>
    <t>教室</t>
    <rPh sb="0" eb="2">
      <t>きょうしつ</t>
    </rPh>
    <phoneticPr fontId="13" type="Hiragana"/>
  </si>
  <si>
    <t>人/日</t>
    <rPh sb="0" eb="1">
      <t>ひと</t>
    </rPh>
    <rPh sb="2" eb="3">
      <t>ひ</t>
    </rPh>
    <phoneticPr fontId="13" type="Hiragana"/>
  </si>
  <si>
    <t>利用料金収入　積算内訳書（明細）</t>
    <rPh sb="13" eb="15">
      <t>めいさい</t>
    </rPh>
    <phoneticPr fontId="13" type="Hiragana"/>
  </si>
  <si>
    <t>※新たな利用料金を提案する場合は適宜修正してください。</t>
    <rPh sb="1" eb="2">
      <t>あら</t>
    </rPh>
    <rPh sb="4" eb="6">
      <t>りよう</t>
    </rPh>
    <rPh sb="6" eb="8">
      <t>りょうきん</t>
    </rPh>
    <rPh sb="9" eb="11">
      <t>ていあん</t>
    </rPh>
    <rPh sb="13" eb="15">
      <t>ばあい</t>
    </rPh>
    <rPh sb="16" eb="18">
      <t>てきぎ</t>
    </rPh>
    <rPh sb="18" eb="20">
      <t>しゅうせい</t>
    </rPh>
    <phoneticPr fontId="13" type="Hiragana"/>
  </si>
  <si>
    <t>※その他必要に応じて行を追加する等適宜修正してください。</t>
    <rPh sb="3" eb="4">
      <t>た</t>
    </rPh>
    <rPh sb="4" eb="6">
      <t>ひつよう</t>
    </rPh>
    <rPh sb="7" eb="8">
      <t>おう</t>
    </rPh>
    <rPh sb="10" eb="11">
      <t>ぎょう</t>
    </rPh>
    <rPh sb="12" eb="14">
      <t>ついか</t>
    </rPh>
    <rPh sb="16" eb="17">
      <t>とう</t>
    </rPh>
    <rPh sb="17" eb="19">
      <t>てきぎ</t>
    </rPh>
    <rPh sb="19" eb="21">
      <t>しゅうせい</t>
    </rPh>
    <phoneticPr fontId="13" type="Hiragana"/>
  </si>
  <si>
    <t>添付書類5</t>
    <rPh sb="0" eb="2">
      <t>てんぷ</t>
    </rPh>
    <rPh sb="2" eb="4">
      <t>しょるい</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</si>
</sst>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
    <numFmt numFmtId="177" formatCode="#,##0&quot;人&quot;"/>
    <numFmt numFmtId="178" formatCode="#,##0_ "/>
    <numFmt numFmtId="179" formatCode="0_ "/>
    <numFmt numFmtId="180" formatCode="&quot;週&quot;#,##0&quot;回以上&quot;"/>
  </numFmts>
  <fonts count="24">
    <font>
      <sz val="11"/>
      <color auto="1"/>
      <name val="ＭＳ Ｐゴシック"/>
      <family val="3"/>
    </font>
    <font>
      <sz val="11"/>
      <color theme="1"/>
      <name val="ＭＳ Ｐゴシック"/>
    </font>
    <font>
      <sz val="6"/>
      <color auto="1"/>
      <name val="ＭＳ Ｐゴシック"/>
      <family val="3"/>
    </font>
    <font>
      <sz val="11"/>
      <color auto="1"/>
      <name val="游ゴシック"/>
      <family val="3"/>
    </font>
    <font>
      <sz val="11"/>
      <color theme="1"/>
      <name val="游ゴシック"/>
      <family val="3"/>
    </font>
    <font>
      <sz val="12"/>
      <color auto="1"/>
      <name val="游ゴシック"/>
      <family val="3"/>
    </font>
    <font>
      <b/>
      <sz val="14"/>
      <color auto="1"/>
      <name val="游ゴシック"/>
      <family val="3"/>
    </font>
    <font>
      <b/>
      <sz val="11"/>
      <color theme="1"/>
      <name val="游ゴシック"/>
      <family val="3"/>
    </font>
    <font>
      <b/>
      <sz val="11"/>
      <color theme="0"/>
      <name val="游ゴシック"/>
      <family val="3"/>
    </font>
    <font>
      <b/>
      <sz val="11"/>
      <color auto="1"/>
      <name val="游ゴシック"/>
      <family val="3"/>
    </font>
    <font>
      <b/>
      <sz val="14"/>
      <color theme="1"/>
      <name val="游ゴシック"/>
    </font>
    <font>
      <sz val="10"/>
      <color auto="1"/>
      <name val="游ゴシック"/>
      <family val="3"/>
    </font>
    <font>
      <sz val="14"/>
      <color theme="1"/>
      <name val="游ゴシック"/>
    </font>
    <font>
      <sz val="6"/>
      <color auto="1"/>
      <name val="游ゴシック"/>
      <family val="3"/>
    </font>
    <font>
      <sz val="14"/>
      <color auto="1"/>
      <name val="游ゴシック"/>
      <family val="3"/>
    </font>
    <font>
      <b/>
      <sz val="12"/>
      <color auto="1"/>
      <name val="游ゴシック"/>
      <family val="3"/>
    </font>
    <font>
      <sz val="16"/>
      <color theme="1"/>
      <name val="游ゴシック"/>
      <family val="3"/>
    </font>
    <font>
      <sz val="11"/>
      <color theme="0"/>
      <name val="游ゴシック"/>
    </font>
    <font>
      <sz val="9"/>
      <color theme="1"/>
      <name val="游ゴシック"/>
      <family val="3"/>
    </font>
    <font>
      <b/>
      <sz val="9"/>
      <color theme="1"/>
      <name val="游ゴシック"/>
      <family val="3"/>
    </font>
    <font>
      <sz val="9"/>
      <color auto="1"/>
      <name val="游ゴシック"/>
      <family val="3"/>
    </font>
    <font>
      <b/>
      <sz val="9"/>
      <color theme="0"/>
      <name val="游ゴシック"/>
      <family val="3"/>
    </font>
    <font>
      <b/>
      <sz val="11"/>
      <color rgb="FFFF0000"/>
      <name val="游ゴシック"/>
      <family val="3"/>
    </font>
    <font>
      <sz val="9"/>
      <color theme="0"/>
      <name val="游ゴシック"/>
    </font>
  </fonts>
  <fills count="12">
    <fill>
      <patternFill patternType="none"/>
    </fill>
    <fill>
      <patternFill patternType="gray125"/>
    </fill>
    <fill>
      <patternFill patternType="solid">
        <fgColor rgb="FFC00000"/>
        <bgColor indexed="64"/>
      </patternFill>
    </fill>
    <fill>
      <patternFill patternType="solid">
        <fgColor rgb="FFFFFF00"/>
        <bgColor indexed="64"/>
      </patternFill>
    </fill>
    <fill>
      <patternFill patternType="solid">
        <fgColor rgb="FFD4F3B5"/>
        <bgColor indexed="64"/>
      </patternFill>
    </fill>
    <fill>
      <patternFill patternType="solid">
        <fgColor rgb="FFFFFFBE"/>
        <bgColor indexed="64"/>
      </patternFill>
    </fill>
    <fill>
      <patternFill patternType="solid">
        <fgColor theme="0" tint="-0.14000000000000001"/>
        <bgColor indexed="64"/>
      </patternFill>
    </fill>
    <fill>
      <patternFill patternType="solid">
        <fgColor rgb="FFFFA6A6"/>
        <bgColor indexed="64"/>
      </patternFill>
    </fill>
    <fill>
      <patternFill patternType="solid">
        <fgColor theme="3" tint="0.6"/>
        <bgColor indexed="64"/>
      </patternFill>
    </fill>
    <fill>
      <patternFill patternType="solid">
        <fgColor rgb="FF92D050"/>
        <bgColor indexed="64"/>
      </patternFill>
    </fill>
    <fill>
      <patternFill patternType="solid">
        <fgColor theme="9" tint="0.6"/>
        <bgColor indexed="64"/>
      </patternFill>
    </fill>
    <fill>
      <patternFill patternType="solid">
        <fgColor rgb="FFBF92E1"/>
        <bgColor indexed="64"/>
      </patternFill>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2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horizontal="center" vertical="center"/>
    </xf>
    <xf numFmtId="0" fontId="7" fillId="0" borderId="0" xfId="0" applyFont="1" applyAlignment="1">
      <alignment horizontal="left" vertical="center"/>
    </xf>
    <xf numFmtId="0" fontId="8" fillId="2" borderId="1" xfId="0" applyFont="1" applyFill="1" applyBorder="1">
      <alignment vertical="center"/>
    </xf>
    <xf numFmtId="0" fontId="9" fillId="0" borderId="2" xfId="0" applyFont="1" applyBorder="1">
      <alignment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0" fillId="0" borderId="0" xfId="0" applyFont="1" applyAlignment="1">
      <alignment horizontal="center" vertical="center" wrapText="1"/>
    </xf>
    <xf numFmtId="0" fontId="8" fillId="2" borderId="7" xfId="0" applyFont="1" applyFill="1" applyBorder="1">
      <alignment vertical="center"/>
    </xf>
    <xf numFmtId="0" fontId="9" fillId="0" borderId="7" xfId="0" applyFont="1" applyBorder="1">
      <alignment vertical="center"/>
    </xf>
    <xf numFmtId="0" fontId="9" fillId="0" borderId="7" xfId="0" applyFont="1" applyBorder="1" applyAlignment="1">
      <alignment horizontal="center" vertical="center"/>
    </xf>
    <xf numFmtId="0" fontId="9" fillId="0" borderId="8" xfId="0" applyFont="1" applyBorder="1">
      <alignment vertical="center"/>
    </xf>
    <xf numFmtId="176" fontId="3" fillId="0" borderId="7" xfId="0" applyNumberFormat="1" applyFont="1" applyBorder="1">
      <alignment vertical="center"/>
    </xf>
    <xf numFmtId="177" fontId="3" fillId="0" borderId="7" xfId="0" applyNumberFormat="1" applyFont="1" applyBorder="1">
      <alignment vertical="center"/>
    </xf>
    <xf numFmtId="176" fontId="3" fillId="0" borderId="9" xfId="0" applyNumberFormat="1" applyFont="1" applyBorder="1" applyAlignment="1">
      <alignment horizontal="center" vertical="center"/>
    </xf>
    <xf numFmtId="0" fontId="3" fillId="0" borderId="9" xfId="0" applyFont="1" applyBorder="1">
      <alignment vertical="center"/>
    </xf>
    <xf numFmtId="0" fontId="8" fillId="2" borderId="6" xfId="0" applyFont="1" applyFill="1" applyBorder="1">
      <alignment vertical="center"/>
    </xf>
    <xf numFmtId="3" fontId="3" fillId="0" borderId="6" xfId="0" applyNumberFormat="1" applyFont="1" applyBorder="1">
      <alignment vertical="center"/>
    </xf>
    <xf numFmtId="3" fontId="3" fillId="0" borderId="8" xfId="0" applyNumberFormat="1" applyFont="1" applyBorder="1">
      <alignment vertical="center"/>
    </xf>
    <xf numFmtId="0" fontId="8" fillId="2" borderId="10" xfId="0" applyFont="1" applyFill="1" applyBorder="1">
      <alignment vertical="center"/>
    </xf>
    <xf numFmtId="0" fontId="11" fillId="0" borderId="9" xfId="0" applyFont="1" applyBorder="1" applyAlignment="1"/>
    <xf numFmtId="0" fontId="12" fillId="0" borderId="0" xfId="0" applyFont="1" applyAlignment="1">
      <alignment vertical="center" wrapText="1"/>
    </xf>
    <xf numFmtId="0" fontId="9" fillId="0" borderId="0" xfId="0" applyFont="1">
      <alignment vertical="center"/>
    </xf>
    <xf numFmtId="3" fontId="4" fillId="0" borderId="0" xfId="1" applyNumberFormat="1" applyFont="1">
      <alignment vertical="center"/>
    </xf>
    <xf numFmtId="176" fontId="3" fillId="0" borderId="0" xfId="0" applyNumberFormat="1" applyFont="1">
      <alignment vertical="center"/>
    </xf>
    <xf numFmtId="3" fontId="3" fillId="0" borderId="0" xfId="0" applyNumberFormat="1" applyFont="1">
      <alignment vertical="center"/>
    </xf>
    <xf numFmtId="0" fontId="14" fillId="0" borderId="0" xfId="0" applyFont="1">
      <alignment vertical="center"/>
    </xf>
    <xf numFmtId="0" fontId="15" fillId="0" borderId="0" xfId="0" applyFont="1" applyBorder="1" applyAlignment="1">
      <alignment horizontal="center" vertical="center"/>
    </xf>
    <xf numFmtId="0" fontId="8" fillId="2" borderId="11" xfId="0" applyFont="1" applyFill="1" applyBorder="1">
      <alignment vertical="center"/>
    </xf>
    <xf numFmtId="0" fontId="9" fillId="2" borderId="11" xfId="0" applyFont="1" applyFill="1" applyBorder="1">
      <alignment vertical="center"/>
    </xf>
    <xf numFmtId="0" fontId="9" fillId="2" borderId="3" xfId="0" applyFont="1" applyFill="1" applyBorder="1">
      <alignment vertical="center"/>
    </xf>
    <xf numFmtId="0" fontId="9" fillId="2" borderId="5" xfId="0" applyFont="1" applyFill="1" applyBorder="1">
      <alignment vertical="center"/>
    </xf>
    <xf numFmtId="0" fontId="16" fillId="3" borderId="7" xfId="1" applyFont="1" applyFill="1" applyBorder="1" applyAlignment="1">
      <alignment horizontal="right" vertical="center"/>
    </xf>
    <xf numFmtId="0" fontId="17" fillId="2" borderId="12" xfId="0" applyFont="1" applyFill="1" applyBorder="1">
      <alignment vertical="center"/>
    </xf>
    <xf numFmtId="0" fontId="9" fillId="4" borderId="1" xfId="0" applyFont="1" applyFill="1" applyBorder="1">
      <alignment vertical="center"/>
    </xf>
    <xf numFmtId="0" fontId="9" fillId="4" borderId="11" xfId="0" applyFont="1" applyFill="1" applyBorder="1">
      <alignment vertical="center"/>
    </xf>
    <xf numFmtId="0" fontId="9" fillId="4" borderId="5" xfId="0" applyFont="1" applyFill="1" applyBorder="1">
      <alignment vertical="center"/>
    </xf>
    <xf numFmtId="0" fontId="9" fillId="5" borderId="1" xfId="0" applyFont="1" applyFill="1" applyBorder="1">
      <alignment vertical="center"/>
    </xf>
    <xf numFmtId="0" fontId="9" fillId="5" borderId="11" xfId="0" applyFont="1" applyFill="1" applyBorder="1">
      <alignment vertical="center"/>
    </xf>
    <xf numFmtId="0" fontId="9" fillId="5" borderId="5" xfId="0" applyFont="1" applyFill="1" applyBorder="1">
      <alignment vertical="center"/>
    </xf>
    <xf numFmtId="0" fontId="9" fillId="6" borderId="1" xfId="0" applyFont="1" applyFill="1" applyBorder="1">
      <alignment vertical="center"/>
    </xf>
    <xf numFmtId="0" fontId="9" fillId="6" borderId="11" xfId="0" applyFont="1" applyFill="1" applyBorder="1">
      <alignment vertical="center"/>
    </xf>
    <xf numFmtId="0" fontId="9" fillId="6" borderId="5" xfId="0" applyFont="1" applyFill="1" applyBorder="1">
      <alignment vertical="center"/>
    </xf>
    <xf numFmtId="0" fontId="8" fillId="2" borderId="12" xfId="0" applyFont="1" applyFill="1" applyBorder="1">
      <alignment vertical="center"/>
    </xf>
    <xf numFmtId="0" fontId="18" fillId="0" borderId="0" xfId="1" applyFont="1" applyAlignment="1"/>
    <xf numFmtId="0" fontId="17" fillId="2" borderId="8" xfId="0" applyFont="1" applyFill="1" applyBorder="1">
      <alignment vertical="center"/>
    </xf>
    <xf numFmtId="0" fontId="7" fillId="4" borderId="12" xfId="1" applyFont="1" applyFill="1" applyBorder="1">
      <alignment vertical="center"/>
    </xf>
    <xf numFmtId="0" fontId="7" fillId="7" borderId="1" xfId="1" applyFont="1" applyFill="1" applyBorder="1">
      <alignment vertical="center"/>
    </xf>
    <xf numFmtId="0" fontId="7" fillId="7" borderId="11" xfId="1" applyFont="1" applyFill="1" applyBorder="1">
      <alignment vertical="center"/>
    </xf>
    <xf numFmtId="0" fontId="7" fillId="7" borderId="5" xfId="1" applyFont="1" applyFill="1" applyBorder="1">
      <alignment vertical="center"/>
    </xf>
    <xf numFmtId="0" fontId="7" fillId="8" borderId="1" xfId="1" applyFont="1" applyFill="1" applyBorder="1">
      <alignment vertical="center"/>
    </xf>
    <xf numFmtId="0" fontId="7" fillId="8" borderId="11" xfId="1" applyFont="1" applyFill="1" applyBorder="1">
      <alignment vertical="center"/>
    </xf>
    <xf numFmtId="0" fontId="7" fillId="8" borderId="5" xfId="1" applyFont="1" applyFill="1" applyBorder="1">
      <alignment vertical="center"/>
    </xf>
    <xf numFmtId="0" fontId="7" fillId="5" borderId="12" xfId="1" applyFont="1" applyFill="1" applyBorder="1">
      <alignment vertical="center"/>
    </xf>
    <xf numFmtId="0" fontId="7" fillId="6" borderId="12" xfId="1" applyFont="1" applyFill="1" applyBorder="1">
      <alignment vertical="center"/>
    </xf>
    <xf numFmtId="0" fontId="7" fillId="9" borderId="1" xfId="1" applyFont="1" applyFill="1" applyBorder="1">
      <alignment vertical="center"/>
    </xf>
    <xf numFmtId="0" fontId="19" fillId="9" borderId="11" xfId="1" applyFont="1" applyFill="1" applyBorder="1">
      <alignment vertical="center"/>
    </xf>
    <xf numFmtId="0" fontId="7" fillId="9" borderId="11" xfId="1" applyFont="1" applyFill="1" applyBorder="1">
      <alignment vertical="center"/>
    </xf>
    <xf numFmtId="0" fontId="7" fillId="9" borderId="5" xfId="1" applyFont="1" applyFill="1" applyBorder="1">
      <alignment vertical="center"/>
    </xf>
    <xf numFmtId="0" fontId="7" fillId="7" borderId="12" xfId="1" applyFont="1" applyFill="1" applyBorder="1">
      <alignment vertical="center"/>
    </xf>
    <xf numFmtId="0" fontId="7" fillId="7" borderId="0" xfId="1" applyFont="1" applyFill="1">
      <alignment vertical="center"/>
    </xf>
    <xf numFmtId="0" fontId="7" fillId="7" borderId="13" xfId="1" applyFont="1" applyFill="1" applyBorder="1">
      <alignment vertical="center"/>
    </xf>
    <xf numFmtId="0" fontId="7" fillId="8" borderId="12" xfId="1" applyFont="1" applyFill="1" applyBorder="1">
      <alignment vertical="center"/>
    </xf>
    <xf numFmtId="0" fontId="7" fillId="8" borderId="0" xfId="1" applyFont="1" applyFill="1">
      <alignment vertical="center"/>
    </xf>
    <xf numFmtId="0" fontId="7" fillId="8" borderId="13" xfId="1" applyFont="1" applyFill="1" applyBorder="1">
      <alignment vertical="center"/>
    </xf>
    <xf numFmtId="0" fontId="7" fillId="9" borderId="12" xfId="1" applyFont="1" applyFill="1" applyBorder="1">
      <alignment vertical="center"/>
    </xf>
    <xf numFmtId="0" fontId="7" fillId="9" borderId="0" xfId="1" applyFont="1" applyFill="1">
      <alignment vertical="center"/>
    </xf>
    <xf numFmtId="0" fontId="7" fillId="9" borderId="0" xfId="1" applyFont="1" applyFill="1" applyBorder="1">
      <alignment vertical="center"/>
    </xf>
    <xf numFmtId="0" fontId="7" fillId="9" borderId="13" xfId="1" applyFont="1" applyFill="1" applyBorder="1">
      <alignment vertical="center"/>
    </xf>
    <xf numFmtId="3" fontId="8" fillId="2" borderId="13" xfId="1" applyNumberFormat="1" applyFont="1" applyFill="1" applyBorder="1" applyAlignment="1">
      <alignment horizontal="center" vertical="center"/>
    </xf>
    <xf numFmtId="3" fontId="17" fillId="2" borderId="12" xfId="1" applyNumberFormat="1" applyFont="1" applyFill="1" applyBorder="1">
      <alignment vertical="center"/>
    </xf>
    <xf numFmtId="3" fontId="17" fillId="2" borderId="8" xfId="1" applyNumberFormat="1" applyFont="1" applyFill="1" applyBorder="1">
      <alignment vertical="center"/>
    </xf>
    <xf numFmtId="3" fontId="4" fillId="4" borderId="12" xfId="1" applyNumberFormat="1" applyFont="1" applyFill="1" applyBorder="1">
      <alignment vertical="center"/>
    </xf>
    <xf numFmtId="3" fontId="4" fillId="0" borderId="12" xfId="1" applyNumberFormat="1" applyFont="1" applyBorder="1">
      <alignment vertical="center"/>
    </xf>
    <xf numFmtId="3" fontId="4" fillId="3" borderId="7" xfId="1" applyNumberFormat="1" applyFont="1" applyFill="1" applyBorder="1">
      <alignment vertical="center"/>
    </xf>
    <xf numFmtId="3" fontId="4" fillId="0" borderId="13" xfId="1" applyNumberFormat="1" applyFont="1" applyBorder="1">
      <alignment vertical="center"/>
    </xf>
    <xf numFmtId="3" fontId="4" fillId="5" borderId="12" xfId="1" applyNumberFormat="1" applyFont="1" applyFill="1" applyBorder="1">
      <alignment vertical="center"/>
    </xf>
    <xf numFmtId="3" fontId="4" fillId="6" borderId="12" xfId="1" applyNumberFormat="1" applyFont="1" applyFill="1" applyBorder="1">
      <alignment vertical="center"/>
    </xf>
    <xf numFmtId="3" fontId="4" fillId="0" borderId="0" xfId="1" applyNumberFormat="1" applyFont="1" applyFill="1" applyBorder="1">
      <alignment vertical="center"/>
    </xf>
    <xf numFmtId="3" fontId="4" fillId="3" borderId="2" xfId="1" applyNumberFormat="1" applyFont="1" applyFill="1" applyBorder="1">
      <alignment vertical="center"/>
    </xf>
    <xf numFmtId="3" fontId="4" fillId="0" borderId="8" xfId="1" applyNumberFormat="1" applyFont="1" applyFill="1" applyBorder="1">
      <alignment vertical="center"/>
    </xf>
    <xf numFmtId="0" fontId="4" fillId="4" borderId="12" xfId="1" applyFont="1" applyFill="1" applyBorder="1">
      <alignment vertical="center"/>
    </xf>
    <xf numFmtId="0" fontId="18" fillId="0" borderId="12" xfId="1" applyNumberFormat="1" applyFont="1" applyFill="1" applyBorder="1" applyAlignment="1"/>
    <xf numFmtId="0" fontId="18" fillId="0" borderId="13" xfId="1" applyNumberFormat="1" applyFont="1" applyFill="1" applyBorder="1" applyAlignment="1"/>
    <xf numFmtId="0" fontId="4" fillId="5" borderId="12" xfId="1" applyFont="1" applyFill="1" applyBorder="1" applyAlignment="1"/>
    <xf numFmtId="0" fontId="4" fillId="6" borderId="12" xfId="1" applyFont="1" applyFill="1" applyBorder="1" applyAlignment="1"/>
    <xf numFmtId="0" fontId="18" fillId="0" borderId="0" xfId="1" applyNumberFormat="1" applyFont="1" applyFill="1" applyBorder="1" applyAlignment="1"/>
    <xf numFmtId="0" fontId="4" fillId="0" borderId="12" xfId="1" applyNumberFormat="1" applyFont="1" applyFill="1" applyBorder="1">
      <alignment vertical="center"/>
    </xf>
    <xf numFmtId="0" fontId="4" fillId="0" borderId="13" xfId="1" applyNumberFormat="1" applyFont="1" applyFill="1" applyBorder="1">
      <alignment vertical="center"/>
    </xf>
    <xf numFmtId="0" fontId="4" fillId="5" borderId="12" xfId="1" applyFont="1" applyFill="1" applyBorder="1">
      <alignment vertical="center"/>
    </xf>
    <xf numFmtId="0" fontId="4" fillId="6" borderId="12" xfId="1" applyFont="1" applyFill="1" applyBorder="1">
      <alignment vertical="center"/>
    </xf>
    <xf numFmtId="0" fontId="4" fillId="0" borderId="0" xfId="1" applyNumberFormat="1" applyFont="1" applyFill="1" applyBorder="1">
      <alignment vertical="center"/>
    </xf>
    <xf numFmtId="0" fontId="8" fillId="2" borderId="13" xfId="0" applyFont="1" applyFill="1" applyBorder="1" applyAlignment="1">
      <alignment horizontal="center" vertical="center"/>
    </xf>
    <xf numFmtId="176" fontId="8" fillId="2" borderId="12" xfId="0" applyNumberFormat="1" applyFont="1" applyFill="1" applyBorder="1" applyAlignment="1">
      <alignment horizontal="right" vertical="center"/>
    </xf>
    <xf numFmtId="176" fontId="8" fillId="2" borderId="8" xfId="0" applyNumberFormat="1" applyFont="1" applyFill="1" applyBorder="1" applyAlignment="1">
      <alignment horizontal="right" vertical="center"/>
    </xf>
    <xf numFmtId="0" fontId="3" fillId="4" borderId="12" xfId="0" applyFont="1" applyFill="1" applyBorder="1">
      <alignment vertical="center"/>
    </xf>
    <xf numFmtId="0" fontId="3" fillId="0" borderId="12" xfId="0" applyNumberFormat="1" applyFont="1" applyBorder="1">
      <alignment vertical="center"/>
    </xf>
    <xf numFmtId="0" fontId="3" fillId="0" borderId="13" xfId="0" applyNumberFormat="1" applyFont="1" applyBorder="1">
      <alignment vertical="center"/>
    </xf>
    <xf numFmtId="0" fontId="3" fillId="5" borderId="12" xfId="0" applyFont="1" applyFill="1" applyBorder="1">
      <alignment vertical="center"/>
    </xf>
    <xf numFmtId="0" fontId="3" fillId="6" borderId="12" xfId="0" applyFont="1" applyFill="1" applyBorder="1">
      <alignment vertical="center"/>
    </xf>
    <xf numFmtId="0" fontId="3" fillId="0" borderId="0" xfId="0" applyNumberFormat="1" applyFont="1" applyBorder="1">
      <alignment vertical="center"/>
    </xf>
    <xf numFmtId="0" fontId="20" fillId="0" borderId="12" xfId="0" applyNumberFormat="1" applyFont="1" applyBorder="1" applyAlignment="1"/>
    <xf numFmtId="0" fontId="20" fillId="0" borderId="0" xfId="0" applyNumberFormat="1" applyFont="1" applyAlignment="1"/>
    <xf numFmtId="0" fontId="20" fillId="0" borderId="13" xfId="0" applyNumberFormat="1" applyFont="1" applyBorder="1" applyAlignment="1"/>
    <xf numFmtId="0" fontId="3" fillId="5" borderId="12" xfId="0" applyFont="1" applyFill="1" applyBorder="1" applyAlignment="1"/>
    <xf numFmtId="0" fontId="3" fillId="6" borderId="12" xfId="0" applyFont="1" applyFill="1" applyBorder="1" applyAlignment="1"/>
    <xf numFmtId="0" fontId="20" fillId="0" borderId="0" xfId="0" applyNumberFormat="1" applyFont="1" applyBorder="1" applyAlignment="1"/>
    <xf numFmtId="176" fontId="8" fillId="2" borderId="0" xfId="0" applyNumberFormat="1" applyFont="1" applyFill="1" applyAlignment="1">
      <alignment horizontal="center" vertical="center"/>
    </xf>
    <xf numFmtId="176" fontId="3" fillId="4" borderId="12" xfId="0" applyNumberFormat="1" applyFont="1" applyFill="1" applyBorder="1">
      <alignment vertical="center"/>
    </xf>
    <xf numFmtId="176" fontId="3" fillId="3" borderId="7" xfId="0" applyNumberFormat="1" applyFont="1" applyFill="1" applyBorder="1">
      <alignment vertical="center"/>
    </xf>
    <xf numFmtId="176" fontId="3" fillId="5" borderId="12" xfId="0" applyNumberFormat="1" applyFont="1" applyFill="1" applyBorder="1">
      <alignment vertical="center"/>
    </xf>
    <xf numFmtId="176" fontId="3" fillId="6" borderId="12" xfId="0" applyNumberFormat="1" applyFont="1" applyFill="1" applyBorder="1">
      <alignment vertical="center"/>
    </xf>
    <xf numFmtId="176" fontId="3" fillId="0" borderId="12" xfId="0" applyNumberFormat="1" applyFont="1" applyBorder="1">
      <alignment vertical="center"/>
    </xf>
    <xf numFmtId="176" fontId="3" fillId="0" borderId="13" xfId="0" applyNumberFormat="1" applyFont="1" applyBorder="1">
      <alignment vertical="center"/>
    </xf>
    <xf numFmtId="176" fontId="3" fillId="3" borderId="2" xfId="0" applyNumberFormat="1" applyFont="1" applyFill="1" applyBorder="1">
      <alignment vertical="center"/>
    </xf>
    <xf numFmtId="176" fontId="3" fillId="3" borderId="4" xfId="0" applyNumberFormat="1" applyFont="1" applyFill="1" applyBorder="1">
      <alignment vertical="center"/>
    </xf>
    <xf numFmtId="0" fontId="3" fillId="0" borderId="5" xfId="0" applyNumberFormat="1" applyFont="1" applyBorder="1">
      <alignment vertical="center"/>
    </xf>
    <xf numFmtId="3" fontId="8" fillId="2" borderId="12" xfId="0" applyNumberFormat="1" applyFont="1" applyFill="1" applyBorder="1">
      <alignment vertical="center"/>
    </xf>
    <xf numFmtId="3" fontId="8" fillId="2" borderId="8" xfId="0" applyNumberFormat="1" applyFont="1" applyFill="1" applyBorder="1">
      <alignment vertical="center"/>
    </xf>
    <xf numFmtId="3" fontId="3" fillId="4" borderId="12" xfId="0" applyNumberFormat="1" applyFont="1" applyFill="1" applyBorder="1">
      <alignment vertical="center"/>
    </xf>
    <xf numFmtId="3" fontId="3" fillId="0" borderId="12" xfId="0" applyNumberFormat="1" applyFont="1" applyBorder="1">
      <alignment vertical="center"/>
    </xf>
    <xf numFmtId="3" fontId="3" fillId="0" borderId="13" xfId="0" applyNumberFormat="1" applyFont="1" applyBorder="1">
      <alignment vertical="center"/>
    </xf>
    <xf numFmtId="3" fontId="3" fillId="5" borderId="12" xfId="0" applyNumberFormat="1" applyFont="1" applyFill="1" applyBorder="1">
      <alignment vertical="center"/>
    </xf>
    <xf numFmtId="3" fontId="3" fillId="6" borderId="12" xfId="0" applyNumberFormat="1" applyFont="1" applyFill="1" applyBorder="1">
      <alignment vertical="center"/>
    </xf>
    <xf numFmtId="3" fontId="3" fillId="0" borderId="0" xfId="0" applyNumberFormat="1" applyFont="1" applyBorder="1">
      <alignment vertical="center"/>
    </xf>
    <xf numFmtId="3" fontId="21" fillId="2" borderId="10" xfId="0" applyNumberFormat="1" applyFont="1" applyFill="1" applyBorder="1" applyAlignment="1"/>
    <xf numFmtId="3" fontId="21" fillId="2" borderId="9" xfId="0" applyNumberFormat="1" applyFont="1" applyFill="1" applyBorder="1" applyAlignment="1"/>
    <xf numFmtId="3" fontId="20" fillId="4" borderId="10" xfId="0" applyNumberFormat="1" applyFont="1" applyFill="1" applyBorder="1" applyAlignment="1"/>
    <xf numFmtId="3" fontId="20" fillId="0" borderId="10" xfId="0" applyNumberFormat="1" applyFont="1" applyBorder="1" applyAlignment="1"/>
    <xf numFmtId="3" fontId="20" fillId="0" borderId="14" xfId="0" applyNumberFormat="1" applyFont="1" applyBorder="1" applyAlignment="1"/>
    <xf numFmtId="3" fontId="20" fillId="0" borderId="15" xfId="0" applyNumberFormat="1" applyFont="1" applyBorder="1" applyAlignment="1"/>
    <xf numFmtId="3" fontId="20" fillId="5" borderId="10" xfId="0" applyNumberFormat="1" applyFont="1" applyFill="1" applyBorder="1" applyAlignment="1"/>
    <xf numFmtId="3" fontId="20" fillId="6" borderId="10" xfId="0" applyNumberFormat="1" applyFont="1" applyFill="1" applyBorder="1" applyAlignment="1"/>
    <xf numFmtId="3" fontId="20" fillId="4" borderId="12" xfId="0" applyNumberFormat="1" applyFont="1" applyFill="1" applyBorder="1" applyAlignment="1"/>
    <xf numFmtId="3" fontId="20" fillId="0" borderId="12" xfId="0" applyNumberFormat="1" applyFont="1" applyBorder="1" applyAlignment="1"/>
    <xf numFmtId="3" fontId="20" fillId="0" borderId="13" xfId="0" applyNumberFormat="1" applyFont="1" applyBorder="1" applyAlignment="1"/>
    <xf numFmtId="0" fontId="22" fillId="0" borderId="0" xfId="0" applyFont="1">
      <alignment vertical="center"/>
    </xf>
    <xf numFmtId="0" fontId="3" fillId="4" borderId="8" xfId="0" applyFont="1" applyFill="1" applyBorder="1">
      <alignment vertical="center"/>
    </xf>
    <xf numFmtId="3" fontId="3" fillId="4" borderId="8" xfId="0" applyNumberFormat="1" applyFont="1" applyFill="1" applyBorder="1">
      <alignment vertical="center"/>
    </xf>
    <xf numFmtId="3" fontId="20" fillId="4" borderId="9" xfId="0" applyNumberFormat="1" applyFont="1" applyFill="1" applyBorder="1" applyAlignment="1"/>
    <xf numFmtId="0" fontId="4" fillId="0" borderId="0" xfId="0" applyFont="1" applyAlignment="1">
      <alignment vertical="center" shrinkToFit="1"/>
    </xf>
    <xf numFmtId="178" fontId="3" fillId="0" borderId="0" xfId="0" applyNumberFormat="1" applyFont="1">
      <alignment vertical="center"/>
    </xf>
    <xf numFmtId="179" fontId="3" fillId="0" borderId="0" xfId="0" applyNumberFormat="1" applyFont="1">
      <alignment vertical="center"/>
    </xf>
    <xf numFmtId="9" fontId="3" fillId="0" borderId="0" xfId="0" applyNumberFormat="1" applyFont="1">
      <alignment vertical="center"/>
    </xf>
    <xf numFmtId="0" fontId="3" fillId="4" borderId="1" xfId="0" applyFont="1" applyFill="1" applyBorder="1">
      <alignment vertical="center"/>
    </xf>
    <xf numFmtId="0" fontId="3" fillId="4" borderId="11" xfId="0" applyFont="1" applyFill="1" applyBorder="1">
      <alignment vertical="center"/>
    </xf>
    <xf numFmtId="0" fontId="3" fillId="5" borderId="1" xfId="0" applyFont="1" applyFill="1" applyBorder="1">
      <alignment vertical="center"/>
    </xf>
    <xf numFmtId="0" fontId="3" fillId="5" borderId="11"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6" borderId="1" xfId="0" applyFont="1" applyFill="1" applyBorder="1">
      <alignment vertical="center"/>
    </xf>
    <xf numFmtId="0" fontId="3" fillId="6" borderId="11" xfId="0" applyFont="1" applyFill="1" applyBorder="1">
      <alignment vertical="center"/>
    </xf>
    <xf numFmtId="0" fontId="3" fillId="6" borderId="5" xfId="0" applyFont="1" applyFill="1" applyBorder="1">
      <alignment vertical="center"/>
    </xf>
    <xf numFmtId="0" fontId="4" fillId="7" borderId="1" xfId="1" applyFont="1" applyFill="1" applyBorder="1">
      <alignment vertical="center"/>
    </xf>
    <xf numFmtId="0" fontId="4" fillId="8" borderId="1" xfId="1" applyFont="1" applyFill="1" applyBorder="1">
      <alignment vertical="center"/>
    </xf>
    <xf numFmtId="0" fontId="4" fillId="10" borderId="1" xfId="1" applyFont="1" applyFill="1" applyBorder="1">
      <alignment vertical="center"/>
    </xf>
    <xf numFmtId="0" fontId="4" fillId="7" borderId="11" xfId="1" applyFont="1" applyFill="1" applyBorder="1">
      <alignment vertical="center"/>
    </xf>
    <xf numFmtId="0" fontId="4" fillId="7" borderId="5" xfId="1" applyFont="1" applyFill="1" applyBorder="1">
      <alignment vertical="center"/>
    </xf>
    <xf numFmtId="0" fontId="4" fillId="8" borderId="11" xfId="1" applyFont="1" applyFill="1" applyBorder="1">
      <alignment vertical="center"/>
    </xf>
    <xf numFmtId="0" fontId="4" fillId="8" borderId="5" xfId="1" applyFont="1" applyFill="1" applyBorder="1">
      <alignment vertical="center"/>
    </xf>
    <xf numFmtId="0" fontId="3" fillId="10" borderId="6" xfId="0" applyFont="1" applyFill="1" applyBorder="1">
      <alignment vertical="center"/>
    </xf>
    <xf numFmtId="0" fontId="3" fillId="11" borderId="6" xfId="0" applyFont="1" applyFill="1" applyBorder="1">
      <alignment vertical="center"/>
    </xf>
    <xf numFmtId="0" fontId="17" fillId="2" borderId="12" xfId="0" applyFont="1" applyFill="1" applyBorder="1" applyAlignment="1">
      <alignment vertical="center" shrinkToFit="1"/>
    </xf>
    <xf numFmtId="0" fontId="4" fillId="4" borderId="12" xfId="1" applyFont="1" applyFill="1" applyBorder="1" applyAlignment="1">
      <alignment vertical="center" shrinkToFit="1"/>
    </xf>
    <xf numFmtId="0" fontId="4" fillId="7" borderId="12" xfId="1" applyFont="1" applyFill="1" applyBorder="1" applyAlignment="1">
      <alignment vertical="center" shrinkToFit="1"/>
    </xf>
    <xf numFmtId="0" fontId="4" fillId="8" borderId="12" xfId="1" applyFont="1" applyFill="1" applyBorder="1" applyAlignment="1">
      <alignment vertical="center" shrinkToFit="1"/>
    </xf>
    <xf numFmtId="0" fontId="4" fillId="5" borderId="12" xfId="1" applyFont="1" applyFill="1" applyBorder="1" applyAlignment="1">
      <alignment vertical="center" shrinkToFit="1"/>
    </xf>
    <xf numFmtId="0" fontId="4" fillId="10" borderId="12" xfId="1" applyFont="1" applyFill="1" applyBorder="1" applyAlignment="1">
      <alignment vertical="center" shrinkToFit="1"/>
    </xf>
    <xf numFmtId="0" fontId="4" fillId="7" borderId="0" xfId="1" applyFont="1" applyFill="1" applyBorder="1" applyAlignment="1">
      <alignment vertical="center" shrinkToFit="1"/>
    </xf>
    <xf numFmtId="0" fontId="4" fillId="7" borderId="13" xfId="1" applyFont="1" applyFill="1" applyBorder="1" applyAlignment="1">
      <alignment vertical="center" shrinkToFit="1"/>
    </xf>
    <xf numFmtId="0" fontId="4" fillId="8" borderId="0" xfId="1" applyFont="1" applyFill="1" applyBorder="1" applyAlignment="1">
      <alignment vertical="center" shrinkToFit="1"/>
    </xf>
    <xf numFmtId="0" fontId="4" fillId="8" borderId="13" xfId="1" applyFont="1" applyFill="1" applyBorder="1" applyAlignment="1">
      <alignment vertical="center" shrinkToFit="1"/>
    </xf>
    <xf numFmtId="180" fontId="4" fillId="5" borderId="12" xfId="1" applyNumberFormat="1" applyFont="1" applyFill="1" applyBorder="1" applyAlignment="1">
      <alignment vertical="center" shrinkToFit="1"/>
    </xf>
    <xf numFmtId="0" fontId="23" fillId="2" borderId="12" xfId="0" applyFont="1" applyFill="1" applyBorder="1" applyAlignment="1"/>
    <xf numFmtId="0" fontId="18" fillId="4" borderId="12" xfId="1" applyFont="1" applyFill="1" applyBorder="1" applyAlignment="1"/>
    <xf numFmtId="0" fontId="18" fillId="0" borderId="8" xfId="1" applyFont="1" applyFill="1" applyBorder="1" applyAlignment="1"/>
    <xf numFmtId="0" fontId="18" fillId="5" borderId="12" xfId="1" applyFont="1" applyFill="1" applyBorder="1" applyAlignment="1"/>
    <xf numFmtId="0" fontId="18" fillId="6" borderId="12" xfId="1" applyFont="1" applyFill="1" applyBorder="1" applyAlignment="1"/>
    <xf numFmtId="0" fontId="4" fillId="0" borderId="8" xfId="1" applyFont="1" applyFill="1" applyBorder="1">
      <alignment vertical="center"/>
    </xf>
    <xf numFmtId="0" fontId="3" fillId="0" borderId="8" xfId="0" applyFont="1" applyBorder="1">
      <alignment vertical="center"/>
    </xf>
    <xf numFmtId="0" fontId="3" fillId="5" borderId="12" xfId="0" applyFont="1" applyFill="1" applyBorder="1" applyAlignment="1">
      <alignment horizontal="right" vertical="center"/>
    </xf>
    <xf numFmtId="0" fontId="3" fillId="0" borderId="8" xfId="0" applyFont="1" applyFill="1" applyBorder="1" applyAlignment="1">
      <alignment horizontal="right" vertical="center"/>
    </xf>
    <xf numFmtId="176" fontId="21" fillId="2" borderId="12" xfId="0" applyNumberFormat="1" applyFont="1" applyFill="1" applyBorder="1" applyAlignment="1">
      <alignment horizontal="right"/>
    </xf>
    <xf numFmtId="0" fontId="20" fillId="4" borderId="12" xfId="0" applyFont="1" applyFill="1" applyBorder="1" applyAlignment="1"/>
    <xf numFmtId="0" fontId="20" fillId="0" borderId="8" xfId="0" applyFont="1" applyFill="1" applyBorder="1" applyAlignment="1"/>
    <xf numFmtId="0" fontId="20" fillId="5" borderId="12" xfId="0" applyFont="1" applyFill="1" applyBorder="1" applyAlignment="1"/>
    <xf numFmtId="0" fontId="20" fillId="6" borderId="12" xfId="0" applyFont="1" applyFill="1" applyBorder="1" applyAlignment="1"/>
    <xf numFmtId="0" fontId="11" fillId="5" borderId="12" xfId="0" applyFont="1" applyFill="1" applyBorder="1" applyAlignment="1">
      <alignment horizontal="right" vertical="center"/>
    </xf>
    <xf numFmtId="176" fontId="8" fillId="2" borderId="13" xfId="0" applyNumberFormat="1" applyFont="1" applyFill="1" applyBorder="1" applyAlignment="1">
      <alignment horizontal="center" vertical="center"/>
    </xf>
    <xf numFmtId="178" fontId="8" fillId="2" borderId="12" xfId="0" applyNumberFormat="1" applyFont="1" applyFill="1" applyBorder="1" applyAlignment="1">
      <alignment horizontal="right" vertical="center"/>
    </xf>
    <xf numFmtId="178" fontId="3" fillId="4" borderId="12" xfId="0" applyNumberFormat="1" applyFont="1" applyFill="1" applyBorder="1">
      <alignment vertical="center"/>
    </xf>
    <xf numFmtId="178" fontId="3" fillId="3" borderId="7" xfId="0" applyNumberFormat="1" applyFont="1" applyFill="1" applyBorder="1">
      <alignment vertical="center"/>
    </xf>
    <xf numFmtId="178" fontId="3" fillId="5" borderId="12" xfId="0" applyNumberFormat="1" applyFont="1" applyFill="1" applyBorder="1">
      <alignment vertical="center"/>
    </xf>
    <xf numFmtId="176" fontId="21" fillId="2" borderId="12" xfId="0" applyNumberFormat="1" applyFont="1" applyFill="1" applyBorder="1" applyAlignment="1">
      <alignment horizontal="left"/>
    </xf>
    <xf numFmtId="176" fontId="20" fillId="4" borderId="12" xfId="0" applyNumberFormat="1" applyFont="1" applyFill="1" applyBorder="1" applyAlignment="1"/>
    <xf numFmtId="176" fontId="20" fillId="0" borderId="12" xfId="0" applyNumberFormat="1" applyFont="1" applyBorder="1" applyAlignment="1"/>
    <xf numFmtId="176" fontId="20" fillId="5" borderId="12" xfId="0" applyNumberFormat="1" applyFont="1" applyFill="1" applyBorder="1" applyAlignment="1"/>
    <xf numFmtId="176" fontId="20" fillId="0" borderId="0" xfId="0" applyNumberFormat="1" applyFont="1" applyBorder="1" applyAlignment="1"/>
    <xf numFmtId="176" fontId="20" fillId="0" borderId="13" xfId="0" applyNumberFormat="1" applyFont="1" applyBorder="1" applyAlignment="1"/>
    <xf numFmtId="176" fontId="3" fillId="0" borderId="8" xfId="0" applyNumberFormat="1" applyFont="1" applyFill="1" applyBorder="1">
      <alignment vertical="center"/>
    </xf>
    <xf numFmtId="179" fontId="8" fillId="2" borderId="12" xfId="0" applyNumberFormat="1" applyFont="1" applyFill="1" applyBorder="1" applyAlignment="1">
      <alignment horizontal="right" vertical="center"/>
    </xf>
    <xf numFmtId="179" fontId="3" fillId="4" borderId="12" xfId="0" applyNumberFormat="1" applyFont="1" applyFill="1" applyBorder="1">
      <alignment vertical="center"/>
    </xf>
    <xf numFmtId="179" fontId="3" fillId="0" borderId="8" xfId="0" applyNumberFormat="1" applyFont="1" applyBorder="1">
      <alignment vertical="center"/>
    </xf>
    <xf numFmtId="179" fontId="3" fillId="5" borderId="12" xfId="0" applyNumberFormat="1" applyFont="1" applyFill="1" applyBorder="1">
      <alignment vertical="center"/>
    </xf>
    <xf numFmtId="179" fontId="3" fillId="0" borderId="12" xfId="0" applyNumberFormat="1" applyFont="1" applyBorder="1">
      <alignment vertical="center"/>
    </xf>
    <xf numFmtId="179" fontId="3" fillId="6" borderId="12" xfId="0" applyNumberFormat="1" applyFont="1" applyFill="1" applyBorder="1">
      <alignment vertical="center"/>
    </xf>
    <xf numFmtId="176" fontId="20" fillId="0" borderId="8" xfId="0" applyNumberFormat="1" applyFont="1" applyFill="1" applyBorder="1" applyAlignment="1"/>
    <xf numFmtId="176" fontId="20" fillId="6" borderId="12" xfId="0" applyNumberFormat="1" applyFont="1" applyFill="1" applyBorder="1" applyAlignment="1"/>
    <xf numFmtId="3" fontId="20" fillId="0" borderId="9" xfId="0" applyNumberFormat="1" applyFont="1" applyFill="1" applyBorder="1" applyAlignment="1"/>
    <xf numFmtId="9" fontId="8" fillId="2" borderId="0" xfId="0" applyNumberFormat="1" applyFont="1" applyFill="1" applyAlignment="1">
      <alignment horizontal="center" vertical="center"/>
    </xf>
    <xf numFmtId="9" fontId="8" fillId="2" borderId="12" xfId="0" applyNumberFormat="1" applyFont="1" applyFill="1" applyBorder="1" applyAlignment="1">
      <alignment horizontal="right" vertical="center"/>
    </xf>
    <xf numFmtId="9" fontId="3" fillId="4" borderId="12" xfId="0" applyNumberFormat="1" applyFont="1" applyFill="1" applyBorder="1">
      <alignment vertical="center"/>
    </xf>
    <xf numFmtId="9" fontId="3" fillId="3" borderId="7" xfId="0" applyNumberFormat="1" applyFont="1" applyFill="1" applyBorder="1">
      <alignment vertical="center"/>
    </xf>
    <xf numFmtId="9" fontId="3" fillId="5" borderId="12" xfId="0" applyNumberFormat="1" applyFont="1" applyFill="1" applyBorder="1">
      <alignment vertical="center"/>
    </xf>
    <xf numFmtId="9" fontId="3" fillId="6" borderId="12" xfId="0" applyNumberFormat="1" applyFont="1" applyFill="1" applyBorder="1">
      <alignment vertical="center"/>
    </xf>
  </cellXfs>
  <cellStyles count="2">
    <cellStyle name="標準" xfId="0" builtinId="0"/>
    <cellStyle name="標準_利用料金積算用単価" xfId="1"/>
  </cellStyles>
  <tableStyles count="0" defaultTableStyle="TableStyleMedium2" defaultPivotStyle="PivotStyleLight16"/>
  <colors>
    <mruColors>
      <color rgb="FF80100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641985</xdr:colOff>
      <xdr:row>5</xdr:row>
      <xdr:rowOff>24765</xdr:rowOff>
    </xdr:from>
    <xdr:to xmlns:xdr="http://schemas.openxmlformats.org/drawingml/2006/spreadsheetDrawing">
      <xdr:col>12</xdr:col>
      <xdr:colOff>642620</xdr:colOff>
      <xdr:row>6</xdr:row>
      <xdr:rowOff>154305</xdr:rowOff>
    </xdr:to>
    <xdr:sp macro="" textlink="">
      <xdr:nvSpPr>
        <xdr:cNvPr id="2" name="テキスト 1"/>
        <xdr:cNvSpPr txBox="1"/>
      </xdr:nvSpPr>
      <xdr:spPr>
        <a:xfrm>
          <a:off x="6652260" y="1634490"/>
          <a:ext cx="4801235" cy="462915"/>
        </a:xfrm>
        <a:prstGeom prst="rect">
          <a:avLst/>
        </a:prstGeom>
        <a:solidFill>
          <a:schemeClr val="lt1"/>
        </a:solidFill>
        <a:ln w="317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latin typeface="游ゴシック"/>
              <a:ea typeface="游ゴシック"/>
            </a:rPr>
            <a:t>内訳書シートの数値を自動で参照します。</a:t>
          </a:r>
          <a:endParaRPr kumimoji="1" lang="ja-JP" altLang="en-US" sz="1400" b="1">
            <a:latin typeface="游ゴシック"/>
            <a:ea typeface="游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17</xdr:col>
      <xdr:colOff>123825</xdr:colOff>
      <xdr:row>4</xdr:row>
      <xdr:rowOff>8890</xdr:rowOff>
    </xdr:from>
    <xdr:to xmlns:xdr="http://schemas.openxmlformats.org/drawingml/2006/spreadsheetDrawing">
      <xdr:col>25</xdr:col>
      <xdr:colOff>234950</xdr:colOff>
      <xdr:row>26</xdr:row>
      <xdr:rowOff>206375</xdr:rowOff>
    </xdr:to>
    <xdr:sp macro="" textlink="">
      <xdr:nvSpPr>
        <xdr:cNvPr id="2" name="テキスト 1"/>
        <xdr:cNvSpPr txBox="1"/>
      </xdr:nvSpPr>
      <xdr:spPr>
        <a:xfrm>
          <a:off x="8315325" y="1037590"/>
          <a:ext cx="5597525" cy="5521960"/>
        </a:xfrm>
        <a:prstGeom prst="rect">
          <a:avLst/>
        </a:prstGeom>
        <a:solidFill>
          <a:schemeClr val="lt1"/>
        </a:solidFill>
        <a:ln w="317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pPr marL="0" indent="0"/>
          <a:r>
            <a:rPr kumimoji="1" lang="ja-JP" altLang="en-US" sz="1400" b="1">
              <a:solidFill>
                <a:srgbClr val="FF0000"/>
              </a:solidFill>
              <a:latin typeface="游ゴシック"/>
              <a:ea typeface="游ゴシック"/>
            </a:rPr>
            <a:t>使用上の注意</a:t>
          </a:r>
          <a:endParaRPr kumimoji="1" lang="ja-JP" altLang="en-US" sz="1400" b="1">
            <a:solidFill>
              <a:srgbClr val="FF0000"/>
            </a:solidFill>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内訳書シートは、積算を簡素化するためのツールとして提供するものであり、応募者に使用を義務付けるものではありません。他の積算資料を明細として添付していただいても差し支えありません。</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内訳書シートは、応募者の責任において使用してください。</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内容を編集して使用しても差し支えありません。</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黄色いセル以外は全て自動計算されます。</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初期値として、利用料金には条例上の使用料の額を入れてあります。</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多目的ホール（通常利用）の利用料金については、料金体系が複雑であり、</a:t>
          </a:r>
          <a:r>
            <a:rPr kumimoji="1" lang="ja-JP" altLang="en-US" sz="1200" b="1">
              <a:latin typeface="游ゴシック"/>
              <a:ea typeface="游ゴシック"/>
            </a:rPr>
            <a:t>附属設備や備品の貸出料金の積算も困難と考えられるため、条例で定める多目的ホール（通常利用）の使用料を平均して算出しております。附属設備や備品の貸出料金については、実績額を参考としてください。</a:t>
          </a:r>
          <a:r>
            <a:rPr kumimoji="1" lang="ja-JP" altLang="en-US" sz="1200" b="1">
              <a:latin typeface="游ゴシック"/>
              <a:ea typeface="游ゴシック"/>
            </a:rPr>
            <a:t>【参考】附属設備・貸出備品　実績額</a:t>
          </a:r>
          <a:r>
            <a:rPr kumimoji="1" lang="ja-JP" altLang="en-US" sz="1200" b="1">
              <a:latin typeface="游ゴシック"/>
              <a:ea typeface="游ゴシック"/>
            </a:rPr>
            <a:t>　R4：2,101,675円、R5：2,717,820円</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多目的ホール（展示利用）の利用料金については、上記の通常利用の利用料金を基準として算出しています。また、貸出しは1日単位で行いますが、便宜上、午前・午後・夜間に分けて表示しています。</a:t>
          </a:r>
          <a:endParaRPr kumimoji="1" lang="ja-JP" altLang="en-US" sz="1200" b="1">
            <a:latin typeface="游ゴシック"/>
            <a:ea typeface="游ゴシック"/>
          </a:endParaRPr>
        </a:p>
        <a:p>
          <a:pPr marL="171450" indent="-171450">
            <a:buFont typeface="Wingdings" pitchFamily="2" charset="2"/>
            <a:buChar char="l"/>
          </a:pPr>
          <a:r>
            <a:rPr kumimoji="1" lang="ja-JP" altLang="en-US" sz="1200" b="1">
              <a:latin typeface="游ゴシック"/>
              <a:ea typeface="游ゴシック"/>
            </a:rPr>
            <a:t>ウェルネスパークを競技会等のイベントで使用する場合の</a:t>
          </a:r>
          <a:r>
            <a:rPr kumimoji="1" lang="ja-JP" altLang="en-US" sz="1200" b="1">
              <a:latin typeface="游ゴシック"/>
              <a:ea typeface="游ゴシック"/>
            </a:rPr>
            <a:t>利用料金については、全面利用（ステージ及び植栽部分を除く）の場合の金額を入れてあります。</a:t>
          </a:r>
          <a:endParaRPr kumimoji="1" lang="ja-JP" altLang="en-US" sz="1200" b="1">
            <a:latin typeface="游ゴシック"/>
            <a:ea typeface="游ゴシック"/>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23"/>
  <sheetViews>
    <sheetView workbookViewId="0"/>
  </sheetViews>
  <sheetFormatPr defaultRowHeight="26.25" customHeight="1"/>
  <cols>
    <col min="1" max="1" width="13.25" style="1" bestFit="1" customWidth="1"/>
    <col min="2" max="2" width="25.75" style="1" bestFit="1" customWidth="1"/>
    <col min="3" max="3" width="17.375" style="1" bestFit="1" customWidth="1"/>
    <col min="4" max="4" width="19.25" style="1" customWidth="1"/>
    <col min="5" max="5" width="3.25" style="1" bestFit="1" customWidth="1"/>
    <col min="6" max="16384" width="9" style="1" customWidth="1"/>
  </cols>
  <sheetData>
    <row r="1" spans="1:9" ht="26.25" customHeight="1">
      <c r="A1" s="3" t="s">
        <v>84</v>
      </c>
    </row>
    <row r="3" spans="1:9" ht="26.25" customHeight="1">
      <c r="A3" s="4" t="s">
        <v>43</v>
      </c>
      <c r="B3" s="4"/>
      <c r="C3" s="4"/>
      <c r="D3" s="4"/>
      <c r="E3" s="4"/>
    </row>
    <row r="4" spans="1:9" s="2" customFormat="1" ht="24" customHeight="1">
      <c r="B4" s="12"/>
      <c r="C4" s="12"/>
      <c r="D4" s="12"/>
      <c r="E4" s="12"/>
      <c r="F4" s="12"/>
      <c r="G4" s="12"/>
      <c r="H4" s="12"/>
      <c r="I4" s="26"/>
    </row>
    <row r="5" spans="1:9" s="2" customFormat="1" ht="24" customHeight="1">
      <c r="A5" s="5" t="s">
        <v>15</v>
      </c>
      <c r="C5" s="12"/>
      <c r="D5" s="12"/>
      <c r="E5" s="12"/>
      <c r="F5" s="12"/>
      <c r="G5" s="12"/>
      <c r="H5" s="12"/>
      <c r="I5" s="26"/>
    </row>
    <row r="6" spans="1:9" ht="26.25" customHeight="1">
      <c r="A6" s="6" t="s">
        <v>70</v>
      </c>
      <c r="B6" s="13" t="s">
        <v>34</v>
      </c>
      <c r="C6" s="13" t="s">
        <v>9</v>
      </c>
      <c r="D6" s="21" t="s">
        <v>44</v>
      </c>
      <c r="E6" s="24"/>
    </row>
    <row r="7" spans="1:9" ht="26.25" customHeight="1">
      <c r="A7" s="7" t="s">
        <v>32</v>
      </c>
      <c r="B7" s="14" t="s">
        <v>45</v>
      </c>
      <c r="C7" s="17">
        <f>VLOOKUP($B7,'内訳書（貸切利用施設）'!A:Q,11,FALSE)</f>
        <v>0</v>
      </c>
      <c r="D7" s="22">
        <f>VLOOKUP($B7,'内訳書（貸切利用施設）'!A:Q,13,FALSE)</f>
        <v>0</v>
      </c>
      <c r="E7" s="25" t="s">
        <v>40</v>
      </c>
    </row>
    <row r="8" spans="1:9" ht="26.25" customHeight="1">
      <c r="A8" s="8"/>
      <c r="B8" s="14" t="s">
        <v>46</v>
      </c>
      <c r="C8" s="17">
        <f>VLOOKUP($B8,'内訳書（貸切利用施設）'!A:Q,11,FALSE)</f>
        <v>0</v>
      </c>
      <c r="D8" s="22">
        <f>VLOOKUP($B8,'内訳書（貸切利用施設）'!A:Q,13,FALSE)</f>
        <v>0</v>
      </c>
      <c r="E8" s="25" t="s">
        <v>40</v>
      </c>
    </row>
    <row r="9" spans="1:9" ht="26.25" customHeight="1">
      <c r="A9" s="8"/>
      <c r="B9" s="14" t="s">
        <v>19</v>
      </c>
      <c r="C9" s="17">
        <f>VLOOKUP($B9,'内訳書（貸切利用施設）'!A:Q,11,FALSE)</f>
        <v>0</v>
      </c>
      <c r="D9" s="22">
        <f>VLOOKUP($B9,'内訳書（貸切利用施設）'!A:Q,13,FALSE)</f>
        <v>0</v>
      </c>
      <c r="E9" s="25" t="s">
        <v>40</v>
      </c>
    </row>
    <row r="10" spans="1:9" ht="26.25" customHeight="1">
      <c r="A10" s="8"/>
      <c r="B10" s="14" t="s">
        <v>10</v>
      </c>
      <c r="C10" s="17">
        <f>VLOOKUP($B10,'内訳書（貸切利用施設）'!A:Q,11,FALSE)</f>
        <v>0</v>
      </c>
      <c r="D10" s="22">
        <f>VLOOKUP($B10,'内訳書（貸切利用施設）'!A:Q,13,FALSE)</f>
        <v>0</v>
      </c>
      <c r="E10" s="25" t="s">
        <v>40</v>
      </c>
    </row>
    <row r="11" spans="1:9" ht="26.25" customHeight="1">
      <c r="A11" s="8"/>
      <c r="B11" s="14" t="s">
        <v>7</v>
      </c>
      <c r="C11" s="17">
        <f>VLOOKUP($B11,'内訳書（貸切利用施設）'!A:Q,11,FALSE)</f>
        <v>0</v>
      </c>
      <c r="D11" s="22">
        <f>VLOOKUP($B11,'内訳書（貸切利用施設）'!A:Q,13,FALSE)</f>
        <v>0</v>
      </c>
      <c r="E11" s="25" t="s">
        <v>40</v>
      </c>
    </row>
    <row r="12" spans="1:9" ht="26.25" customHeight="1">
      <c r="A12" s="8"/>
      <c r="B12" s="14" t="s">
        <v>5</v>
      </c>
      <c r="C12" s="17">
        <f>VLOOKUP($B12,'内訳書（貸切利用施設）'!A:Q,11,FALSE)</f>
        <v>0</v>
      </c>
      <c r="D12" s="22">
        <f>VLOOKUP($B12,'内訳書（貸切利用施設）'!A:Q,13,FALSE)</f>
        <v>0</v>
      </c>
      <c r="E12" s="25" t="s">
        <v>40</v>
      </c>
    </row>
    <row r="13" spans="1:9" ht="26.25" customHeight="1">
      <c r="A13" s="8"/>
      <c r="B13" s="14" t="s">
        <v>47</v>
      </c>
      <c r="C13" s="17">
        <f>VLOOKUP($B13,'内訳書（貸切利用施設）'!A:Q,11,FALSE)</f>
        <v>0</v>
      </c>
      <c r="D13" s="22">
        <f>VLOOKUP($B13,'内訳書（貸切利用施設）'!A:Q,13,FALSE)</f>
        <v>0</v>
      </c>
      <c r="E13" s="25" t="s">
        <v>40</v>
      </c>
    </row>
    <row r="14" spans="1:9" ht="26.25" customHeight="1">
      <c r="A14" s="8"/>
      <c r="B14" s="14" t="s">
        <v>0</v>
      </c>
      <c r="C14" s="17">
        <f>VLOOKUP($B14,'内訳書（貸切利用施設）'!A:Q,11,FALSE)</f>
        <v>0</v>
      </c>
      <c r="D14" s="22">
        <f>VLOOKUP($B14,'内訳書（貸切利用施設）'!A:Q,13,FALSE)</f>
        <v>0</v>
      </c>
      <c r="E14" s="25" t="s">
        <v>40</v>
      </c>
    </row>
    <row r="15" spans="1:9" ht="26.25" customHeight="1">
      <c r="A15" s="8"/>
      <c r="B15" s="7" t="s">
        <v>76</v>
      </c>
      <c r="C15" s="17">
        <f>VLOOKUP($B15,'内訳書（貸切利用施設）'!A:Q,11,FALSE)</f>
        <v>0</v>
      </c>
      <c r="D15" s="22">
        <f>VLOOKUP($B15,'内訳書（貸切利用施設）'!A:Q,13,FALSE)</f>
        <v>0</v>
      </c>
      <c r="E15" s="25" t="s">
        <v>40</v>
      </c>
    </row>
    <row r="16" spans="1:9" ht="26.25" customHeight="1">
      <c r="A16" s="8"/>
      <c r="B16" s="14" t="s">
        <v>58</v>
      </c>
      <c r="C16" s="17">
        <f>VLOOKUP($B16,'内訳書（貸切利用施設）'!A:Q,11,FALSE)</f>
        <v>0</v>
      </c>
      <c r="D16" s="22">
        <f>VLOOKUP($B16,'内訳書（貸切利用施設）'!A:Q,16,FALSE)</f>
        <v>0</v>
      </c>
      <c r="E16" s="25" t="s">
        <v>40</v>
      </c>
    </row>
    <row r="17" spans="1:5" ht="26.25" customHeight="1">
      <c r="A17" s="8"/>
      <c r="B17" s="14" t="s">
        <v>12</v>
      </c>
      <c r="C17" s="17">
        <f>VLOOKUP($B17,'内訳書（貸切利用施設）'!A:Q,11,FALSE)</f>
        <v>0</v>
      </c>
      <c r="D17" s="22">
        <f>VLOOKUP($B17,'内訳書（貸切利用施設）'!A:Q,13,FALSE)</f>
        <v>0</v>
      </c>
      <c r="E17" s="25" t="s">
        <v>40</v>
      </c>
    </row>
    <row r="18" spans="1:5" ht="26.25" customHeight="1">
      <c r="A18" s="7" t="s">
        <v>20</v>
      </c>
      <c r="B18" s="14" t="s">
        <v>49</v>
      </c>
      <c r="C18" s="18">
        <f>'内訳書（個人利用施設）'!K7</f>
        <v>0</v>
      </c>
      <c r="D18" s="22">
        <f>'内訳書（個人利用施設）'!N7</f>
        <v>0</v>
      </c>
      <c r="E18" s="25" t="s">
        <v>40</v>
      </c>
    </row>
    <row r="19" spans="1:5" ht="26.25" customHeight="1">
      <c r="A19" s="8"/>
      <c r="B19" s="14" t="s">
        <v>3</v>
      </c>
      <c r="C19" s="18">
        <f>'内訳書（個人利用施設）'!K13</f>
        <v>0</v>
      </c>
      <c r="D19" s="22">
        <f>'内訳書（個人利用施設）'!N13</f>
        <v>0</v>
      </c>
      <c r="E19" s="25" t="s">
        <v>40</v>
      </c>
    </row>
    <row r="20" spans="1:5" ht="26.25" customHeight="1">
      <c r="A20" s="8"/>
      <c r="B20" s="14" t="s">
        <v>50</v>
      </c>
      <c r="C20" s="18">
        <f>'内訳書（個人利用施設）'!K17</f>
        <v>0</v>
      </c>
      <c r="D20" s="22">
        <f>'内訳書（個人利用施設）'!N17</f>
        <v>0</v>
      </c>
      <c r="E20" s="25" t="s">
        <v>40</v>
      </c>
    </row>
    <row r="21" spans="1:5" ht="26.25" customHeight="1">
      <c r="A21" s="9"/>
      <c r="B21" s="14" t="s">
        <v>69</v>
      </c>
      <c r="C21" s="17">
        <f>'内訳書（個人利用施設）'!P31</f>
        <v>0</v>
      </c>
      <c r="D21" s="22">
        <f>'内訳書（個人利用施設）'!R31</f>
        <v>0</v>
      </c>
      <c r="E21" s="25" t="s">
        <v>40</v>
      </c>
    </row>
    <row r="22" spans="1:5" ht="26.25" customHeight="1">
      <c r="A22" s="10" t="s">
        <v>57</v>
      </c>
      <c r="B22" s="15" t="s">
        <v>55</v>
      </c>
      <c r="C22" s="19" t="s">
        <v>55</v>
      </c>
      <c r="D22" s="23">
        <v>0</v>
      </c>
      <c r="E22" s="25" t="s">
        <v>40</v>
      </c>
    </row>
    <row r="23" spans="1:5" ht="26.25" customHeight="1">
      <c r="A23" s="11" t="s">
        <v>71</v>
      </c>
      <c r="B23" s="16"/>
      <c r="C23" s="20"/>
      <c r="D23" s="23">
        <f>SUM(D7:D22)</f>
        <v>0</v>
      </c>
      <c r="E23" s="25" t="s">
        <v>40</v>
      </c>
    </row>
  </sheetData>
  <mergeCells count="1">
    <mergeCell ref="A3:E3"/>
  </mergeCells>
  <phoneticPr fontId="2" type="Hiragana"/>
  <printOptions horizontalCentered="1"/>
  <pageMargins left="0.78740157480314943" right="0.78740157480314943" top="0.59055118110236215" bottom="0.78740157480314943" header="0.51181102362204722" footer="0.51181102362204722"/>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Q241"/>
  <sheetViews>
    <sheetView view="pageBreakPreview" zoomScale="85" zoomScaleSheetLayoutView="85" workbookViewId="0"/>
  </sheetViews>
  <sheetFormatPr defaultRowHeight="18.75"/>
  <cols>
    <col min="1" max="1" width="9.875" style="27" customWidth="1"/>
    <col min="2" max="2" width="6.375" style="1" bestFit="1" customWidth="1"/>
    <col min="3" max="4" width="9" style="2" customWidth="1"/>
    <col min="5" max="5" width="9" style="28" customWidth="1"/>
    <col min="6" max="6" width="3.5" style="2" bestFit="1" customWidth="1"/>
    <col min="7" max="7" width="3.5" style="1" bestFit="1" customWidth="1"/>
    <col min="8" max="8" width="9" style="1" customWidth="1"/>
    <col min="9" max="9" width="3.125" style="1" bestFit="1" customWidth="1"/>
    <col min="10" max="10" width="3.5" style="1" bestFit="1" customWidth="1"/>
    <col min="11" max="11" width="9" style="29" customWidth="1"/>
    <col min="12" max="12" width="3.5" style="1" customWidth="1"/>
    <col min="13" max="13" width="10.875" style="30" bestFit="1" customWidth="1"/>
    <col min="14" max="14" width="3.125" style="1" bestFit="1" customWidth="1"/>
    <col min="15" max="15" width="3" style="1" bestFit="1" customWidth="1"/>
    <col min="16" max="16" width="9" style="30" customWidth="1"/>
    <col min="17" max="17" width="3.125" style="1" bestFit="1" customWidth="1"/>
    <col min="18" max="16384" width="9" style="1" customWidth="1"/>
  </cols>
  <sheetData>
    <row r="1" spans="1:15" ht="24">
      <c r="A1" s="31" t="s">
        <v>84</v>
      </c>
    </row>
    <row r="2" spans="1:15">
      <c r="A2" s="1"/>
    </row>
    <row r="3" spans="1:15" ht="19.5">
      <c r="A3" s="32" t="s">
        <v>81</v>
      </c>
      <c r="B3" s="32"/>
      <c r="C3" s="32"/>
      <c r="D3" s="32"/>
      <c r="E3" s="32"/>
      <c r="F3" s="32"/>
      <c r="G3" s="32"/>
      <c r="H3" s="32"/>
      <c r="I3" s="32"/>
      <c r="J3" s="32"/>
      <c r="K3" s="32"/>
      <c r="L3" s="32"/>
      <c r="M3" s="32"/>
      <c r="N3" s="32"/>
    </row>
    <row r="4" spans="1:15">
      <c r="A4" s="1"/>
    </row>
    <row r="5" spans="1:15" ht="25.5">
      <c r="A5" s="27" t="s">
        <v>29</v>
      </c>
      <c r="B5" s="37">
        <v>359</v>
      </c>
      <c r="C5" s="49" t="s">
        <v>38</v>
      </c>
    </row>
    <row r="6" spans="1:15">
      <c r="E6" s="74" t="s">
        <v>30</v>
      </c>
      <c r="F6" s="74"/>
      <c r="G6" s="2"/>
      <c r="H6" s="97" t="s">
        <v>29</v>
      </c>
      <c r="I6" s="97"/>
      <c r="K6" s="112" t="s">
        <v>17</v>
      </c>
      <c r="M6" s="74" t="s">
        <v>18</v>
      </c>
      <c r="N6" s="74"/>
    </row>
    <row r="7" spans="1:15">
      <c r="A7" s="6" t="s">
        <v>36</v>
      </c>
      <c r="B7" s="38"/>
      <c r="C7" s="38"/>
      <c r="D7" s="38"/>
      <c r="E7" s="75"/>
      <c r="F7" s="38"/>
      <c r="G7" s="38"/>
      <c r="H7" s="98"/>
      <c r="I7" s="98"/>
      <c r="J7" s="98" t="s">
        <v>37</v>
      </c>
      <c r="K7" s="98">
        <f>SUM(K8,K30)</f>
        <v>0</v>
      </c>
      <c r="L7" s="98"/>
      <c r="M7" s="122">
        <f>SUM(M8,M30)</f>
        <v>0</v>
      </c>
      <c r="N7" s="130" t="s">
        <v>31</v>
      </c>
    </row>
    <row r="8" spans="1:15">
      <c r="A8" s="33"/>
      <c r="B8" s="21" t="s">
        <v>68</v>
      </c>
      <c r="C8" s="50"/>
      <c r="D8" s="50"/>
      <c r="E8" s="76"/>
      <c r="F8" s="50"/>
      <c r="G8" s="50"/>
      <c r="H8" s="99"/>
      <c r="I8" s="99"/>
      <c r="J8" s="99" t="s">
        <v>37</v>
      </c>
      <c r="K8" s="99">
        <f>AVERAGE(K9,K16,K23)</f>
        <v>0</v>
      </c>
      <c r="L8" s="99"/>
      <c r="M8" s="123">
        <f>SUM(M9,M16,M23)</f>
        <v>0</v>
      </c>
      <c r="N8" s="131" t="s">
        <v>31</v>
      </c>
    </row>
    <row r="9" spans="1:15">
      <c r="A9" s="34"/>
      <c r="B9" s="39" t="s">
        <v>24</v>
      </c>
      <c r="C9" s="51"/>
      <c r="D9" s="51"/>
      <c r="E9" s="77"/>
      <c r="F9" s="86"/>
      <c r="G9" s="86"/>
      <c r="H9" s="100"/>
      <c r="I9" s="100"/>
      <c r="J9" s="100"/>
      <c r="K9" s="113">
        <f>SUM(K10:K15)</f>
        <v>0</v>
      </c>
      <c r="L9" s="113"/>
      <c r="M9" s="124">
        <f>SUM(M10:M15)</f>
        <v>0</v>
      </c>
      <c r="N9" s="132" t="s">
        <v>31</v>
      </c>
      <c r="O9" s="141" t="str">
        <f>IF(K9&gt;1,"稼働率が100%を超えています","")</f>
        <v/>
      </c>
    </row>
    <row r="10" spans="1:15">
      <c r="A10" s="34"/>
      <c r="B10" s="40"/>
      <c r="C10" s="52" t="s">
        <v>14</v>
      </c>
      <c r="D10" s="64" t="s">
        <v>4</v>
      </c>
      <c r="E10" s="78">
        <f>ROUNDDOWN(E11*2.2,-1)</f>
        <v>32780</v>
      </c>
      <c r="F10" s="87" t="s">
        <v>31</v>
      </c>
      <c r="G10" s="92" t="s">
        <v>33</v>
      </c>
      <c r="H10" s="101">
        <f t="shared" ref="H10:H15" si="0">$B$5</f>
        <v>359</v>
      </c>
      <c r="I10" s="106" t="s">
        <v>38</v>
      </c>
      <c r="J10" s="101" t="s">
        <v>33</v>
      </c>
      <c r="K10" s="114"/>
      <c r="L10" s="101" t="s">
        <v>39</v>
      </c>
      <c r="M10" s="125">
        <f t="shared" ref="M10:M15" si="1">E10*H10*K10</f>
        <v>0</v>
      </c>
      <c r="N10" s="133" t="s">
        <v>31</v>
      </c>
    </row>
    <row r="11" spans="1:15">
      <c r="A11" s="34"/>
      <c r="B11" s="40"/>
      <c r="C11" s="53"/>
      <c r="D11" s="65" t="s">
        <v>22</v>
      </c>
      <c r="E11" s="79">
        <v>14900</v>
      </c>
      <c r="F11" s="49" t="s">
        <v>31</v>
      </c>
      <c r="G11" s="2" t="s">
        <v>33</v>
      </c>
      <c r="H11" s="1">
        <f t="shared" si="0"/>
        <v>359</v>
      </c>
      <c r="I11" s="107" t="s">
        <v>38</v>
      </c>
      <c r="J11" s="1" t="s">
        <v>33</v>
      </c>
      <c r="K11" s="114"/>
      <c r="L11" s="1" t="s">
        <v>39</v>
      </c>
      <c r="M11" s="30">
        <f t="shared" si="1"/>
        <v>0</v>
      </c>
      <c r="N11" s="134" t="s">
        <v>31</v>
      </c>
    </row>
    <row r="12" spans="1:15">
      <c r="A12" s="34"/>
      <c r="B12" s="40"/>
      <c r="C12" s="54"/>
      <c r="D12" s="66" t="s">
        <v>23</v>
      </c>
      <c r="E12" s="80">
        <v>0</v>
      </c>
      <c r="F12" s="88" t="s">
        <v>31</v>
      </c>
      <c r="G12" s="93" t="s">
        <v>33</v>
      </c>
      <c r="H12" s="102">
        <f t="shared" si="0"/>
        <v>359</v>
      </c>
      <c r="I12" s="108" t="s">
        <v>38</v>
      </c>
      <c r="J12" s="102" t="s">
        <v>33</v>
      </c>
      <c r="K12" s="114"/>
      <c r="L12" s="102" t="s">
        <v>39</v>
      </c>
      <c r="M12" s="126">
        <f t="shared" si="1"/>
        <v>0</v>
      </c>
      <c r="N12" s="135" t="s">
        <v>31</v>
      </c>
    </row>
    <row r="13" spans="1:15">
      <c r="A13" s="34"/>
      <c r="B13" s="40"/>
      <c r="C13" s="55" t="s">
        <v>16</v>
      </c>
      <c r="D13" s="67" t="s">
        <v>4</v>
      </c>
      <c r="E13" s="78">
        <f>ROUNDDOWN(E14*2.2,-1)</f>
        <v>49170</v>
      </c>
      <c r="F13" s="87" t="s">
        <v>31</v>
      </c>
      <c r="G13" s="92" t="s">
        <v>33</v>
      </c>
      <c r="H13" s="101">
        <f t="shared" si="0"/>
        <v>359</v>
      </c>
      <c r="I13" s="106" t="s">
        <v>38</v>
      </c>
      <c r="J13" s="101" t="s">
        <v>33</v>
      </c>
      <c r="K13" s="114"/>
      <c r="L13" s="101" t="s">
        <v>39</v>
      </c>
      <c r="M13" s="125">
        <f t="shared" si="1"/>
        <v>0</v>
      </c>
      <c r="N13" s="133" t="s">
        <v>31</v>
      </c>
    </row>
    <row r="14" spans="1:15">
      <c r="A14" s="34"/>
      <c r="B14" s="40"/>
      <c r="C14" s="56"/>
      <c r="D14" s="68" t="s">
        <v>22</v>
      </c>
      <c r="E14" s="28">
        <f>ROUNDDOWN(E11*1.5,-1)</f>
        <v>22350</v>
      </c>
      <c r="F14" s="49" t="s">
        <v>31</v>
      </c>
      <c r="G14" s="2" t="s">
        <v>33</v>
      </c>
      <c r="H14" s="1">
        <f t="shared" si="0"/>
        <v>359</v>
      </c>
      <c r="I14" s="107" t="s">
        <v>38</v>
      </c>
      <c r="J14" s="1" t="s">
        <v>33</v>
      </c>
      <c r="K14" s="114"/>
      <c r="L14" s="1" t="s">
        <v>39</v>
      </c>
      <c r="M14" s="30">
        <f t="shared" si="1"/>
        <v>0</v>
      </c>
      <c r="N14" s="134" t="s">
        <v>31</v>
      </c>
    </row>
    <row r="15" spans="1:15">
      <c r="A15" s="34"/>
      <c r="B15" s="41"/>
      <c r="C15" s="57"/>
      <c r="D15" s="69" t="s">
        <v>23</v>
      </c>
      <c r="E15" s="80">
        <v>0</v>
      </c>
      <c r="F15" s="88" t="s">
        <v>31</v>
      </c>
      <c r="G15" s="93" t="s">
        <v>33</v>
      </c>
      <c r="H15" s="102">
        <f t="shared" si="0"/>
        <v>359</v>
      </c>
      <c r="I15" s="108" t="s">
        <v>38</v>
      </c>
      <c r="J15" s="102" t="s">
        <v>33</v>
      </c>
      <c r="K15" s="114"/>
      <c r="L15" s="102" t="s">
        <v>39</v>
      </c>
      <c r="M15" s="126">
        <f t="shared" si="1"/>
        <v>0</v>
      </c>
      <c r="N15" s="135" t="s">
        <v>31</v>
      </c>
    </row>
    <row r="16" spans="1:15">
      <c r="A16" s="34"/>
      <c r="B16" s="42" t="s">
        <v>25</v>
      </c>
      <c r="C16" s="58"/>
      <c r="D16" s="58"/>
      <c r="E16" s="81"/>
      <c r="F16" s="89"/>
      <c r="G16" s="94"/>
      <c r="H16" s="103"/>
      <c r="I16" s="109"/>
      <c r="J16" s="103"/>
      <c r="K16" s="115">
        <f>SUM(K17:K22)</f>
        <v>0</v>
      </c>
      <c r="L16" s="115"/>
      <c r="M16" s="127">
        <f>SUM(M17:M22)</f>
        <v>0</v>
      </c>
      <c r="N16" s="136" t="s">
        <v>31</v>
      </c>
      <c r="O16" s="141" t="str">
        <f>IF(K16&gt;1,"稼働率が100%を超えています","")</f>
        <v/>
      </c>
    </row>
    <row r="17" spans="1:15">
      <c r="A17" s="34"/>
      <c r="B17" s="43"/>
      <c r="C17" s="52" t="s">
        <v>14</v>
      </c>
      <c r="D17" s="64" t="s">
        <v>4</v>
      </c>
      <c r="E17" s="78">
        <f>ROUNDDOWN(E18*2.2,-1)</f>
        <v>49170</v>
      </c>
      <c r="F17" s="87" t="s">
        <v>31</v>
      </c>
      <c r="G17" s="92" t="s">
        <v>33</v>
      </c>
      <c r="H17" s="101">
        <f t="shared" ref="H17:H22" si="2">$B$5</f>
        <v>359</v>
      </c>
      <c r="I17" s="106" t="s">
        <v>38</v>
      </c>
      <c r="J17" s="101" t="s">
        <v>33</v>
      </c>
      <c r="K17" s="114"/>
      <c r="L17" s="101" t="s">
        <v>39</v>
      </c>
      <c r="M17" s="125">
        <f t="shared" ref="M17:M22" si="3">E17*H17*K17</f>
        <v>0</v>
      </c>
      <c r="N17" s="133" t="s">
        <v>31</v>
      </c>
    </row>
    <row r="18" spans="1:15">
      <c r="A18" s="34"/>
      <c r="B18" s="43"/>
      <c r="C18" s="53"/>
      <c r="D18" s="65" t="s">
        <v>22</v>
      </c>
      <c r="E18" s="28">
        <f>ROUNDDOWN(E11*1.5,-1)</f>
        <v>22350</v>
      </c>
      <c r="F18" s="49" t="s">
        <v>31</v>
      </c>
      <c r="G18" s="2" t="s">
        <v>33</v>
      </c>
      <c r="H18" s="1">
        <f t="shared" si="2"/>
        <v>359</v>
      </c>
      <c r="I18" s="107" t="s">
        <v>38</v>
      </c>
      <c r="J18" s="1" t="s">
        <v>33</v>
      </c>
      <c r="K18" s="114"/>
      <c r="L18" s="1" t="s">
        <v>39</v>
      </c>
      <c r="M18" s="30">
        <f t="shared" si="3"/>
        <v>0</v>
      </c>
      <c r="N18" s="134" t="s">
        <v>31</v>
      </c>
    </row>
    <row r="19" spans="1:15">
      <c r="A19" s="34"/>
      <c r="B19" s="43"/>
      <c r="C19" s="54"/>
      <c r="D19" s="66" t="s">
        <v>23</v>
      </c>
      <c r="E19" s="80">
        <v>0</v>
      </c>
      <c r="F19" s="88" t="s">
        <v>31</v>
      </c>
      <c r="G19" s="93" t="s">
        <v>33</v>
      </c>
      <c r="H19" s="102">
        <f t="shared" si="2"/>
        <v>359</v>
      </c>
      <c r="I19" s="108" t="s">
        <v>38</v>
      </c>
      <c r="J19" s="102" t="s">
        <v>33</v>
      </c>
      <c r="K19" s="114"/>
      <c r="L19" s="102" t="s">
        <v>39</v>
      </c>
      <c r="M19" s="126">
        <f t="shared" si="3"/>
        <v>0</v>
      </c>
      <c r="N19" s="135" t="s">
        <v>31</v>
      </c>
    </row>
    <row r="20" spans="1:15">
      <c r="A20" s="34"/>
      <c r="B20" s="43"/>
      <c r="C20" s="55" t="s">
        <v>16</v>
      </c>
      <c r="D20" s="67" t="s">
        <v>4</v>
      </c>
      <c r="E20" s="78">
        <f>ROUNDDOWN(E21*2.2,-1)</f>
        <v>73740</v>
      </c>
      <c r="F20" s="87" t="s">
        <v>31</v>
      </c>
      <c r="G20" s="92" t="s">
        <v>33</v>
      </c>
      <c r="H20" s="101">
        <f t="shared" si="2"/>
        <v>359</v>
      </c>
      <c r="I20" s="106" t="s">
        <v>38</v>
      </c>
      <c r="J20" s="101" t="s">
        <v>33</v>
      </c>
      <c r="K20" s="114"/>
      <c r="L20" s="101" t="s">
        <v>39</v>
      </c>
      <c r="M20" s="125">
        <f t="shared" si="3"/>
        <v>0</v>
      </c>
      <c r="N20" s="133" t="s">
        <v>31</v>
      </c>
    </row>
    <row r="21" spans="1:15">
      <c r="A21" s="34"/>
      <c r="B21" s="43"/>
      <c r="C21" s="56"/>
      <c r="D21" s="68" t="s">
        <v>22</v>
      </c>
      <c r="E21" s="28">
        <f>ROUNDDOWN(E18*1.5,-1)</f>
        <v>33520</v>
      </c>
      <c r="F21" s="49" t="s">
        <v>31</v>
      </c>
      <c r="G21" s="2" t="s">
        <v>33</v>
      </c>
      <c r="H21" s="1">
        <f t="shared" si="2"/>
        <v>359</v>
      </c>
      <c r="I21" s="107" t="s">
        <v>38</v>
      </c>
      <c r="J21" s="1" t="s">
        <v>33</v>
      </c>
      <c r="K21" s="114"/>
      <c r="L21" s="1" t="s">
        <v>39</v>
      </c>
      <c r="M21" s="30">
        <f t="shared" si="3"/>
        <v>0</v>
      </c>
      <c r="N21" s="134" t="s">
        <v>31</v>
      </c>
    </row>
    <row r="22" spans="1:15">
      <c r="A22" s="34"/>
      <c r="B22" s="44"/>
      <c r="C22" s="57"/>
      <c r="D22" s="69" t="s">
        <v>23</v>
      </c>
      <c r="E22" s="80">
        <v>0</v>
      </c>
      <c r="F22" s="88" t="s">
        <v>31</v>
      </c>
      <c r="G22" s="93" t="s">
        <v>33</v>
      </c>
      <c r="H22" s="102">
        <f t="shared" si="2"/>
        <v>359</v>
      </c>
      <c r="I22" s="108" t="s">
        <v>38</v>
      </c>
      <c r="J22" s="102" t="s">
        <v>33</v>
      </c>
      <c r="K22" s="114"/>
      <c r="L22" s="102" t="s">
        <v>39</v>
      </c>
      <c r="M22" s="126">
        <f t="shared" si="3"/>
        <v>0</v>
      </c>
      <c r="N22" s="135" t="s">
        <v>31</v>
      </c>
    </row>
    <row r="23" spans="1:15">
      <c r="A23" s="34"/>
      <c r="B23" s="45" t="s">
        <v>26</v>
      </c>
      <c r="C23" s="59"/>
      <c r="D23" s="59"/>
      <c r="E23" s="82"/>
      <c r="F23" s="90"/>
      <c r="G23" s="95"/>
      <c r="H23" s="104"/>
      <c r="I23" s="110"/>
      <c r="J23" s="104"/>
      <c r="K23" s="116">
        <f>SUM(K24:K29)</f>
        <v>0</v>
      </c>
      <c r="L23" s="116"/>
      <c r="M23" s="128">
        <f>SUM(M24:M29)</f>
        <v>0</v>
      </c>
      <c r="N23" s="137" t="s">
        <v>31</v>
      </c>
      <c r="O23" s="141" t="str">
        <f>IF(K23&gt;1,"稼働率が100%を超えています","")</f>
        <v/>
      </c>
    </row>
    <row r="24" spans="1:15">
      <c r="A24" s="34"/>
      <c r="B24" s="46"/>
      <c r="C24" s="52" t="s">
        <v>14</v>
      </c>
      <c r="D24" s="64" t="s">
        <v>4</v>
      </c>
      <c r="E24" s="78">
        <f>ROUNDDOWN(E25*2.2,-1)</f>
        <v>59000</v>
      </c>
      <c r="F24" s="87" t="s">
        <v>31</v>
      </c>
      <c r="G24" s="92" t="s">
        <v>33</v>
      </c>
      <c r="H24" s="101">
        <f t="shared" ref="H24:H29" si="4">$B$5</f>
        <v>359</v>
      </c>
      <c r="I24" s="106" t="s">
        <v>38</v>
      </c>
      <c r="J24" s="101" t="s">
        <v>33</v>
      </c>
      <c r="K24" s="114"/>
      <c r="L24" s="101" t="s">
        <v>39</v>
      </c>
      <c r="M24" s="125">
        <f t="shared" ref="M24:M29" si="5">E24*H24*K24</f>
        <v>0</v>
      </c>
      <c r="N24" s="133" t="s">
        <v>31</v>
      </c>
    </row>
    <row r="25" spans="1:15">
      <c r="A25" s="34"/>
      <c r="B25" s="46"/>
      <c r="C25" s="53"/>
      <c r="D25" s="65" t="s">
        <v>22</v>
      </c>
      <c r="E25" s="28">
        <f>ROUNDDOWN(E11*1.8,-1)</f>
        <v>26820</v>
      </c>
      <c r="F25" s="49" t="s">
        <v>31</v>
      </c>
      <c r="G25" s="2" t="s">
        <v>33</v>
      </c>
      <c r="H25" s="1">
        <f t="shared" si="4"/>
        <v>359</v>
      </c>
      <c r="I25" s="107" t="s">
        <v>38</v>
      </c>
      <c r="J25" s="1" t="s">
        <v>33</v>
      </c>
      <c r="K25" s="114"/>
      <c r="L25" s="1" t="s">
        <v>39</v>
      </c>
      <c r="M25" s="30">
        <f t="shared" si="5"/>
        <v>0</v>
      </c>
      <c r="N25" s="134" t="s">
        <v>31</v>
      </c>
    </row>
    <row r="26" spans="1:15">
      <c r="A26" s="34"/>
      <c r="B26" s="46"/>
      <c r="C26" s="54"/>
      <c r="D26" s="66" t="s">
        <v>23</v>
      </c>
      <c r="E26" s="80">
        <v>0</v>
      </c>
      <c r="F26" s="88" t="s">
        <v>31</v>
      </c>
      <c r="G26" s="93" t="s">
        <v>33</v>
      </c>
      <c r="H26" s="102">
        <f t="shared" si="4"/>
        <v>359</v>
      </c>
      <c r="I26" s="108" t="s">
        <v>38</v>
      </c>
      <c r="J26" s="102" t="s">
        <v>33</v>
      </c>
      <c r="K26" s="114"/>
      <c r="L26" s="102" t="s">
        <v>39</v>
      </c>
      <c r="M26" s="126">
        <f t="shared" si="5"/>
        <v>0</v>
      </c>
      <c r="N26" s="135" t="s">
        <v>31</v>
      </c>
    </row>
    <row r="27" spans="1:15">
      <c r="A27" s="34"/>
      <c r="B27" s="46"/>
      <c r="C27" s="55" t="s">
        <v>16</v>
      </c>
      <c r="D27" s="67" t="s">
        <v>4</v>
      </c>
      <c r="E27" s="78">
        <f>ROUNDDOWN(E28*2.2,-1)</f>
        <v>88500</v>
      </c>
      <c r="F27" s="87" t="s">
        <v>31</v>
      </c>
      <c r="G27" s="92" t="s">
        <v>33</v>
      </c>
      <c r="H27" s="101">
        <f t="shared" si="4"/>
        <v>359</v>
      </c>
      <c r="I27" s="106" t="s">
        <v>38</v>
      </c>
      <c r="J27" s="101" t="s">
        <v>33</v>
      </c>
      <c r="K27" s="114"/>
      <c r="L27" s="101" t="s">
        <v>39</v>
      </c>
      <c r="M27" s="125">
        <f t="shared" si="5"/>
        <v>0</v>
      </c>
      <c r="N27" s="133" t="s">
        <v>31</v>
      </c>
    </row>
    <row r="28" spans="1:15">
      <c r="A28" s="34"/>
      <c r="B28" s="46"/>
      <c r="C28" s="56"/>
      <c r="D28" s="68" t="s">
        <v>22</v>
      </c>
      <c r="E28" s="28">
        <f>ROUNDDOWN(E25*1.5,-1)</f>
        <v>40230</v>
      </c>
      <c r="F28" s="49" t="s">
        <v>31</v>
      </c>
      <c r="G28" s="2" t="s">
        <v>33</v>
      </c>
      <c r="H28" s="1">
        <f t="shared" si="4"/>
        <v>359</v>
      </c>
      <c r="I28" s="107" t="s">
        <v>38</v>
      </c>
      <c r="J28" s="1" t="s">
        <v>33</v>
      </c>
      <c r="K28" s="114"/>
      <c r="L28" s="1" t="s">
        <v>39</v>
      </c>
      <c r="M28" s="30">
        <f t="shared" si="5"/>
        <v>0</v>
      </c>
      <c r="N28" s="134" t="s">
        <v>31</v>
      </c>
    </row>
    <row r="29" spans="1:15">
      <c r="A29" s="35"/>
      <c r="B29" s="47"/>
      <c r="C29" s="57"/>
      <c r="D29" s="69" t="s">
        <v>23</v>
      </c>
      <c r="E29" s="80">
        <v>0</v>
      </c>
      <c r="F29" s="88" t="s">
        <v>31</v>
      </c>
      <c r="G29" s="93" t="s">
        <v>33</v>
      </c>
      <c r="H29" s="102">
        <f t="shared" si="4"/>
        <v>359</v>
      </c>
      <c r="I29" s="108" t="s">
        <v>38</v>
      </c>
      <c r="J29" s="102" t="s">
        <v>33</v>
      </c>
      <c r="K29" s="114"/>
      <c r="L29" s="102" t="s">
        <v>39</v>
      </c>
      <c r="M29" s="126">
        <f t="shared" si="5"/>
        <v>0</v>
      </c>
      <c r="N29" s="135" t="s">
        <v>31</v>
      </c>
    </row>
    <row r="30" spans="1:15">
      <c r="A30" s="33"/>
      <c r="B30" s="21" t="s">
        <v>53</v>
      </c>
      <c r="C30" s="48"/>
      <c r="D30" s="48"/>
      <c r="E30" s="75"/>
      <c r="F30" s="38"/>
      <c r="G30" s="38"/>
      <c r="H30" s="98"/>
      <c r="I30" s="98"/>
      <c r="J30" s="98" t="s">
        <v>37</v>
      </c>
      <c r="K30" s="98">
        <f>AVERAGE(K31,K38,K45)</f>
        <v>0</v>
      </c>
      <c r="L30" s="98"/>
      <c r="M30" s="122">
        <f>SUM(M31,M38,M45)</f>
        <v>0</v>
      </c>
      <c r="N30" s="130" t="s">
        <v>31</v>
      </c>
    </row>
    <row r="31" spans="1:15">
      <c r="A31" s="34"/>
      <c r="B31" s="39" t="s">
        <v>24</v>
      </c>
      <c r="C31" s="51"/>
      <c r="D31" s="51"/>
      <c r="E31" s="77"/>
      <c r="F31" s="86"/>
      <c r="G31" s="86"/>
      <c r="H31" s="100"/>
      <c r="I31" s="100"/>
      <c r="J31" s="100"/>
      <c r="K31" s="113">
        <f>SUM(K32:K37)</f>
        <v>0</v>
      </c>
      <c r="L31" s="113"/>
      <c r="M31" s="124">
        <f>SUM(M32:M37)</f>
        <v>0</v>
      </c>
      <c r="N31" s="132" t="s">
        <v>31</v>
      </c>
    </row>
    <row r="32" spans="1:15">
      <c r="A32" s="34"/>
      <c r="B32" s="40"/>
      <c r="C32" s="52" t="s">
        <v>14</v>
      </c>
      <c r="D32" s="64" t="s">
        <v>4</v>
      </c>
      <c r="E32" s="78">
        <f>ROUNDDOWN(E33*2.2,-1)</f>
        <v>21840</v>
      </c>
      <c r="F32" s="87" t="s">
        <v>31</v>
      </c>
      <c r="G32" s="92" t="s">
        <v>33</v>
      </c>
      <c r="H32" s="101">
        <f t="shared" ref="H32:H37" si="6">$B$5</f>
        <v>359</v>
      </c>
      <c r="I32" s="106" t="s">
        <v>38</v>
      </c>
      <c r="J32" s="101" t="s">
        <v>33</v>
      </c>
      <c r="K32" s="114"/>
      <c r="L32" s="101" t="s">
        <v>39</v>
      </c>
      <c r="M32" s="125">
        <f t="shared" ref="M32:M37" si="7">E32*H32*K32</f>
        <v>0</v>
      </c>
      <c r="N32" s="133" t="s">
        <v>31</v>
      </c>
    </row>
    <row r="33" spans="1:14">
      <c r="A33" s="34"/>
      <c r="B33" s="40"/>
      <c r="C33" s="53"/>
      <c r="D33" s="65" t="s">
        <v>22</v>
      </c>
      <c r="E33" s="83">
        <f>ROUNDDOWN(E11*2/3,-1)</f>
        <v>9930</v>
      </c>
      <c r="F33" s="49" t="s">
        <v>31</v>
      </c>
      <c r="G33" s="2" t="s">
        <v>33</v>
      </c>
      <c r="H33" s="1">
        <f t="shared" si="6"/>
        <v>359</v>
      </c>
      <c r="I33" s="107" t="s">
        <v>38</v>
      </c>
      <c r="J33" s="1" t="s">
        <v>33</v>
      </c>
      <c r="K33" s="114"/>
      <c r="L33" s="1" t="s">
        <v>39</v>
      </c>
      <c r="M33" s="30">
        <f t="shared" si="7"/>
        <v>0</v>
      </c>
      <c r="N33" s="134" t="s">
        <v>31</v>
      </c>
    </row>
    <row r="34" spans="1:14">
      <c r="A34" s="34"/>
      <c r="B34" s="40"/>
      <c r="C34" s="54"/>
      <c r="D34" s="66" t="s">
        <v>23</v>
      </c>
      <c r="E34" s="80">
        <v>0</v>
      </c>
      <c r="F34" s="88" t="s">
        <v>31</v>
      </c>
      <c r="G34" s="93" t="s">
        <v>33</v>
      </c>
      <c r="H34" s="102">
        <f t="shared" si="6"/>
        <v>359</v>
      </c>
      <c r="I34" s="108" t="s">
        <v>38</v>
      </c>
      <c r="J34" s="102" t="s">
        <v>33</v>
      </c>
      <c r="K34" s="114"/>
      <c r="L34" s="102" t="s">
        <v>39</v>
      </c>
      <c r="M34" s="126">
        <f t="shared" si="7"/>
        <v>0</v>
      </c>
      <c r="N34" s="135" t="s">
        <v>31</v>
      </c>
    </row>
    <row r="35" spans="1:14">
      <c r="A35" s="34"/>
      <c r="B35" s="40"/>
      <c r="C35" s="55" t="s">
        <v>16</v>
      </c>
      <c r="D35" s="67" t="s">
        <v>4</v>
      </c>
      <c r="E35" s="78">
        <f>ROUNDDOWN(E36*2.2,-1)</f>
        <v>32750</v>
      </c>
      <c r="F35" s="87" t="s">
        <v>31</v>
      </c>
      <c r="G35" s="92" t="s">
        <v>33</v>
      </c>
      <c r="H35" s="101">
        <f t="shared" si="6"/>
        <v>359</v>
      </c>
      <c r="I35" s="106" t="s">
        <v>38</v>
      </c>
      <c r="J35" s="101" t="s">
        <v>33</v>
      </c>
      <c r="K35" s="114"/>
      <c r="L35" s="101" t="s">
        <v>39</v>
      </c>
      <c r="M35" s="125">
        <f t="shared" si="7"/>
        <v>0</v>
      </c>
      <c r="N35" s="133" t="s">
        <v>31</v>
      </c>
    </row>
    <row r="36" spans="1:14">
      <c r="A36" s="34"/>
      <c r="B36" s="40"/>
      <c r="C36" s="56"/>
      <c r="D36" s="68" t="s">
        <v>22</v>
      </c>
      <c r="E36" s="28">
        <f>ROUNDDOWN(E33*1.5,-1)</f>
        <v>14890</v>
      </c>
      <c r="F36" s="49" t="s">
        <v>31</v>
      </c>
      <c r="G36" s="2" t="s">
        <v>33</v>
      </c>
      <c r="H36" s="1">
        <f t="shared" si="6"/>
        <v>359</v>
      </c>
      <c r="I36" s="107" t="s">
        <v>38</v>
      </c>
      <c r="J36" s="1" t="s">
        <v>33</v>
      </c>
      <c r="K36" s="114"/>
      <c r="L36" s="1" t="s">
        <v>39</v>
      </c>
      <c r="M36" s="30">
        <f t="shared" si="7"/>
        <v>0</v>
      </c>
      <c r="N36" s="134" t="s">
        <v>31</v>
      </c>
    </row>
    <row r="37" spans="1:14">
      <c r="A37" s="34"/>
      <c r="B37" s="41"/>
      <c r="C37" s="57"/>
      <c r="D37" s="69" t="s">
        <v>23</v>
      </c>
      <c r="E37" s="80">
        <v>0</v>
      </c>
      <c r="F37" s="88" t="s">
        <v>31</v>
      </c>
      <c r="G37" s="93" t="s">
        <v>33</v>
      </c>
      <c r="H37" s="102">
        <f t="shared" si="6"/>
        <v>359</v>
      </c>
      <c r="I37" s="108" t="s">
        <v>38</v>
      </c>
      <c r="J37" s="102" t="s">
        <v>33</v>
      </c>
      <c r="K37" s="114"/>
      <c r="L37" s="102" t="s">
        <v>39</v>
      </c>
      <c r="M37" s="126">
        <f t="shared" si="7"/>
        <v>0</v>
      </c>
      <c r="N37" s="135" t="s">
        <v>31</v>
      </c>
    </row>
    <row r="38" spans="1:14">
      <c r="A38" s="34"/>
      <c r="B38" s="42" t="s">
        <v>25</v>
      </c>
      <c r="C38" s="58"/>
      <c r="D38" s="58"/>
      <c r="E38" s="81"/>
      <c r="F38" s="89"/>
      <c r="G38" s="94"/>
      <c r="H38" s="103"/>
      <c r="I38" s="109"/>
      <c r="J38" s="103"/>
      <c r="K38" s="115">
        <f>SUM(K39:K44)</f>
        <v>0</v>
      </c>
      <c r="L38" s="115"/>
      <c r="M38" s="127">
        <f>SUM(M39:M44)</f>
        <v>0</v>
      </c>
      <c r="N38" s="136" t="s">
        <v>31</v>
      </c>
    </row>
    <row r="39" spans="1:14">
      <c r="A39" s="34"/>
      <c r="B39" s="43"/>
      <c r="C39" s="52" t="s">
        <v>14</v>
      </c>
      <c r="D39" s="64" t="s">
        <v>4</v>
      </c>
      <c r="E39" s="78">
        <f>ROUNDDOWN(E40*2.2,-1)</f>
        <v>21840</v>
      </c>
      <c r="F39" s="87" t="s">
        <v>31</v>
      </c>
      <c r="G39" s="92" t="s">
        <v>33</v>
      </c>
      <c r="H39" s="101">
        <f t="shared" ref="H39:H44" si="8">$B$5</f>
        <v>359</v>
      </c>
      <c r="I39" s="106" t="s">
        <v>38</v>
      </c>
      <c r="J39" s="101" t="s">
        <v>33</v>
      </c>
      <c r="K39" s="117">
        <f t="shared" ref="K39:K44" si="9">K32</f>
        <v>0</v>
      </c>
      <c r="L39" s="101" t="s">
        <v>39</v>
      </c>
      <c r="M39" s="125">
        <f t="shared" ref="M39:M44" si="10">E39*H39*K39</f>
        <v>0</v>
      </c>
      <c r="N39" s="133" t="s">
        <v>31</v>
      </c>
    </row>
    <row r="40" spans="1:14">
      <c r="A40" s="34"/>
      <c r="B40" s="43"/>
      <c r="C40" s="53"/>
      <c r="D40" s="65" t="s">
        <v>22</v>
      </c>
      <c r="E40" s="28">
        <f>E33</f>
        <v>9930</v>
      </c>
      <c r="F40" s="49" t="s">
        <v>31</v>
      </c>
      <c r="G40" s="2" t="s">
        <v>33</v>
      </c>
      <c r="H40" s="1">
        <f t="shared" si="8"/>
        <v>359</v>
      </c>
      <c r="I40" s="107" t="s">
        <v>38</v>
      </c>
      <c r="J40" s="1" t="s">
        <v>33</v>
      </c>
      <c r="K40" s="29">
        <f t="shared" si="9"/>
        <v>0</v>
      </c>
      <c r="L40" s="1" t="s">
        <v>39</v>
      </c>
      <c r="M40" s="30">
        <f t="shared" si="10"/>
        <v>0</v>
      </c>
      <c r="N40" s="134" t="s">
        <v>31</v>
      </c>
    </row>
    <row r="41" spans="1:14">
      <c r="A41" s="34"/>
      <c r="B41" s="43"/>
      <c r="C41" s="54"/>
      <c r="D41" s="66" t="s">
        <v>23</v>
      </c>
      <c r="E41" s="80">
        <v>0</v>
      </c>
      <c r="F41" s="88" t="s">
        <v>31</v>
      </c>
      <c r="G41" s="93" t="s">
        <v>33</v>
      </c>
      <c r="H41" s="102">
        <f t="shared" si="8"/>
        <v>359</v>
      </c>
      <c r="I41" s="108" t="s">
        <v>38</v>
      </c>
      <c r="J41" s="102" t="s">
        <v>33</v>
      </c>
      <c r="K41" s="118">
        <f t="shared" si="9"/>
        <v>0</v>
      </c>
      <c r="L41" s="102" t="s">
        <v>39</v>
      </c>
      <c r="M41" s="126">
        <f t="shared" si="10"/>
        <v>0</v>
      </c>
      <c r="N41" s="135" t="s">
        <v>31</v>
      </c>
    </row>
    <row r="42" spans="1:14">
      <c r="A42" s="34"/>
      <c r="B42" s="43"/>
      <c r="C42" s="55" t="s">
        <v>16</v>
      </c>
      <c r="D42" s="67" t="s">
        <v>4</v>
      </c>
      <c r="E42" s="78">
        <f>ROUNDDOWN(E43*2.2,-1)</f>
        <v>32750</v>
      </c>
      <c r="F42" s="87" t="s">
        <v>31</v>
      </c>
      <c r="G42" s="92" t="s">
        <v>33</v>
      </c>
      <c r="H42" s="101">
        <f t="shared" si="8"/>
        <v>359</v>
      </c>
      <c r="I42" s="106" t="s">
        <v>38</v>
      </c>
      <c r="J42" s="101" t="s">
        <v>33</v>
      </c>
      <c r="K42" s="117">
        <f t="shared" si="9"/>
        <v>0</v>
      </c>
      <c r="L42" s="101" t="s">
        <v>39</v>
      </c>
      <c r="M42" s="125">
        <f t="shared" si="10"/>
        <v>0</v>
      </c>
      <c r="N42" s="133" t="s">
        <v>31</v>
      </c>
    </row>
    <row r="43" spans="1:14">
      <c r="A43" s="34"/>
      <c r="B43" s="43"/>
      <c r="C43" s="56"/>
      <c r="D43" s="68" t="s">
        <v>22</v>
      </c>
      <c r="E43" s="28">
        <f>ROUNDDOWN(E40*1.5,-1)</f>
        <v>14890</v>
      </c>
      <c r="F43" s="49" t="s">
        <v>31</v>
      </c>
      <c r="G43" s="2" t="s">
        <v>33</v>
      </c>
      <c r="H43" s="1">
        <f t="shared" si="8"/>
        <v>359</v>
      </c>
      <c r="I43" s="107" t="s">
        <v>38</v>
      </c>
      <c r="J43" s="1" t="s">
        <v>33</v>
      </c>
      <c r="K43" s="29">
        <f t="shared" si="9"/>
        <v>0</v>
      </c>
      <c r="L43" s="1" t="s">
        <v>39</v>
      </c>
      <c r="M43" s="30">
        <f t="shared" si="10"/>
        <v>0</v>
      </c>
      <c r="N43" s="134" t="s">
        <v>31</v>
      </c>
    </row>
    <row r="44" spans="1:14">
      <c r="A44" s="34"/>
      <c r="B44" s="44"/>
      <c r="C44" s="57"/>
      <c r="D44" s="69" t="s">
        <v>23</v>
      </c>
      <c r="E44" s="80">
        <v>0</v>
      </c>
      <c r="F44" s="88" t="s">
        <v>31</v>
      </c>
      <c r="G44" s="93" t="s">
        <v>33</v>
      </c>
      <c r="H44" s="102">
        <f t="shared" si="8"/>
        <v>359</v>
      </c>
      <c r="I44" s="108" t="s">
        <v>38</v>
      </c>
      <c r="J44" s="102" t="s">
        <v>33</v>
      </c>
      <c r="K44" s="118">
        <f t="shared" si="9"/>
        <v>0</v>
      </c>
      <c r="L44" s="102" t="s">
        <v>39</v>
      </c>
      <c r="M44" s="126">
        <f t="shared" si="10"/>
        <v>0</v>
      </c>
      <c r="N44" s="135" t="s">
        <v>31</v>
      </c>
    </row>
    <row r="45" spans="1:14">
      <c r="A45" s="34"/>
      <c r="B45" s="45" t="s">
        <v>26</v>
      </c>
      <c r="C45" s="59"/>
      <c r="D45" s="59"/>
      <c r="E45" s="82"/>
      <c r="F45" s="90"/>
      <c r="G45" s="95"/>
      <c r="H45" s="104"/>
      <c r="I45" s="110"/>
      <c r="J45" s="104"/>
      <c r="K45" s="116">
        <f>SUM(K46:K51)</f>
        <v>0</v>
      </c>
      <c r="L45" s="116"/>
      <c r="M45" s="128">
        <f>SUM(M46:M51)</f>
        <v>0</v>
      </c>
      <c r="N45" s="137" t="s">
        <v>31</v>
      </c>
    </row>
    <row r="46" spans="1:14">
      <c r="A46" s="34"/>
      <c r="B46" s="46"/>
      <c r="C46" s="52" t="s">
        <v>14</v>
      </c>
      <c r="D46" s="64" t="s">
        <v>4</v>
      </c>
      <c r="E46" s="78">
        <f>ROUNDDOWN(E47*2.2,-1)</f>
        <v>21840</v>
      </c>
      <c r="F46" s="87" t="s">
        <v>31</v>
      </c>
      <c r="G46" s="92" t="s">
        <v>33</v>
      </c>
      <c r="H46" s="101">
        <f t="shared" ref="H46:H51" si="11">$B$5</f>
        <v>359</v>
      </c>
      <c r="I46" s="106" t="s">
        <v>38</v>
      </c>
      <c r="J46" s="101" t="s">
        <v>33</v>
      </c>
      <c r="K46" s="117">
        <f t="shared" ref="K46:K51" si="12">K32</f>
        <v>0</v>
      </c>
      <c r="L46" s="101" t="s">
        <v>39</v>
      </c>
      <c r="M46" s="125">
        <f t="shared" ref="M46:M51" si="13">E46*H46*K46</f>
        <v>0</v>
      </c>
      <c r="N46" s="133" t="s">
        <v>31</v>
      </c>
    </row>
    <row r="47" spans="1:14">
      <c r="A47" s="34"/>
      <c r="B47" s="46"/>
      <c r="C47" s="53"/>
      <c r="D47" s="65" t="s">
        <v>22</v>
      </c>
      <c r="E47" s="28">
        <f>E33</f>
        <v>9930</v>
      </c>
      <c r="F47" s="49" t="s">
        <v>31</v>
      </c>
      <c r="G47" s="2" t="s">
        <v>33</v>
      </c>
      <c r="H47" s="1">
        <f t="shared" si="11"/>
        <v>359</v>
      </c>
      <c r="I47" s="107" t="s">
        <v>38</v>
      </c>
      <c r="J47" s="1" t="s">
        <v>33</v>
      </c>
      <c r="K47" s="29">
        <f t="shared" si="12"/>
        <v>0</v>
      </c>
      <c r="L47" s="1" t="s">
        <v>39</v>
      </c>
      <c r="M47" s="30">
        <f t="shared" si="13"/>
        <v>0</v>
      </c>
      <c r="N47" s="134" t="s">
        <v>31</v>
      </c>
    </row>
    <row r="48" spans="1:14">
      <c r="A48" s="34"/>
      <c r="B48" s="46"/>
      <c r="C48" s="54"/>
      <c r="D48" s="66" t="s">
        <v>23</v>
      </c>
      <c r="E48" s="80">
        <v>0</v>
      </c>
      <c r="F48" s="88" t="s">
        <v>31</v>
      </c>
      <c r="G48" s="93" t="s">
        <v>33</v>
      </c>
      <c r="H48" s="102">
        <f t="shared" si="11"/>
        <v>359</v>
      </c>
      <c r="I48" s="108" t="s">
        <v>38</v>
      </c>
      <c r="J48" s="102" t="s">
        <v>33</v>
      </c>
      <c r="K48" s="118">
        <f t="shared" si="12"/>
        <v>0</v>
      </c>
      <c r="L48" s="102" t="s">
        <v>39</v>
      </c>
      <c r="M48" s="126">
        <f t="shared" si="13"/>
        <v>0</v>
      </c>
      <c r="N48" s="135" t="s">
        <v>31</v>
      </c>
    </row>
    <row r="49" spans="1:15">
      <c r="A49" s="34"/>
      <c r="B49" s="46"/>
      <c r="C49" s="55" t="s">
        <v>16</v>
      </c>
      <c r="D49" s="67" t="s">
        <v>4</v>
      </c>
      <c r="E49" s="78">
        <f>ROUNDDOWN(E50*2.2,-1)</f>
        <v>32750</v>
      </c>
      <c r="F49" s="87" t="s">
        <v>31</v>
      </c>
      <c r="G49" s="92" t="s">
        <v>33</v>
      </c>
      <c r="H49" s="101">
        <f t="shared" si="11"/>
        <v>359</v>
      </c>
      <c r="I49" s="106" t="s">
        <v>38</v>
      </c>
      <c r="J49" s="101" t="s">
        <v>33</v>
      </c>
      <c r="K49" s="117">
        <f t="shared" si="12"/>
        <v>0</v>
      </c>
      <c r="L49" s="101" t="s">
        <v>39</v>
      </c>
      <c r="M49" s="125">
        <f t="shared" si="13"/>
        <v>0</v>
      </c>
      <c r="N49" s="133" t="s">
        <v>31</v>
      </c>
    </row>
    <row r="50" spans="1:15">
      <c r="A50" s="34"/>
      <c r="B50" s="46"/>
      <c r="C50" s="56"/>
      <c r="D50" s="68" t="s">
        <v>22</v>
      </c>
      <c r="E50" s="28">
        <f>ROUNDDOWN(E47*1.5,-1)</f>
        <v>14890</v>
      </c>
      <c r="F50" s="49" t="s">
        <v>31</v>
      </c>
      <c r="G50" s="2" t="s">
        <v>33</v>
      </c>
      <c r="H50" s="1">
        <f t="shared" si="11"/>
        <v>359</v>
      </c>
      <c r="I50" s="107" t="s">
        <v>38</v>
      </c>
      <c r="J50" s="1" t="s">
        <v>33</v>
      </c>
      <c r="K50" s="29">
        <f t="shared" si="12"/>
        <v>0</v>
      </c>
      <c r="L50" s="1" t="s">
        <v>39</v>
      </c>
      <c r="M50" s="30">
        <f t="shared" si="13"/>
        <v>0</v>
      </c>
      <c r="N50" s="134" t="s">
        <v>31</v>
      </c>
    </row>
    <row r="51" spans="1:15">
      <c r="A51" s="36"/>
      <c r="B51" s="47"/>
      <c r="C51" s="57"/>
      <c r="D51" s="69" t="s">
        <v>23</v>
      </c>
      <c r="E51" s="80">
        <v>0</v>
      </c>
      <c r="F51" s="88" t="s">
        <v>31</v>
      </c>
      <c r="G51" s="93" t="s">
        <v>33</v>
      </c>
      <c r="H51" s="102">
        <f t="shared" si="11"/>
        <v>359</v>
      </c>
      <c r="I51" s="108" t="s">
        <v>38</v>
      </c>
      <c r="J51" s="102" t="s">
        <v>33</v>
      </c>
      <c r="K51" s="118">
        <f t="shared" si="12"/>
        <v>0</v>
      </c>
      <c r="L51" s="102" t="s">
        <v>39</v>
      </c>
      <c r="M51" s="126">
        <f t="shared" si="13"/>
        <v>0</v>
      </c>
      <c r="N51" s="135" t="s">
        <v>31</v>
      </c>
    </row>
    <row r="52" spans="1:15">
      <c r="A52" s="6" t="s">
        <v>8</v>
      </c>
      <c r="B52" s="48"/>
      <c r="C52" s="48"/>
      <c r="D52" s="48"/>
      <c r="E52" s="75"/>
      <c r="F52" s="38"/>
      <c r="G52" s="38"/>
      <c r="H52" s="98"/>
      <c r="I52" s="98"/>
      <c r="J52" s="98" t="s">
        <v>37</v>
      </c>
      <c r="K52" s="98">
        <f>AVERAGE(K53,K60,K67)</f>
        <v>0</v>
      </c>
      <c r="L52" s="98"/>
      <c r="M52" s="122">
        <f>SUM(M53,M60,M67)</f>
        <v>0</v>
      </c>
      <c r="N52" s="130" t="s">
        <v>31</v>
      </c>
    </row>
    <row r="53" spans="1:15">
      <c r="A53" s="34"/>
      <c r="B53" s="39" t="s">
        <v>24</v>
      </c>
      <c r="C53" s="51"/>
      <c r="D53" s="51"/>
      <c r="E53" s="77"/>
      <c r="F53" s="86"/>
      <c r="G53" s="86"/>
      <c r="H53" s="100"/>
      <c r="I53" s="100"/>
      <c r="J53" s="100"/>
      <c r="K53" s="113">
        <f>SUM(K54:K59)</f>
        <v>0</v>
      </c>
      <c r="L53" s="113"/>
      <c r="M53" s="124">
        <f>SUM(M54:M59)</f>
        <v>0</v>
      </c>
      <c r="N53" s="132" t="s">
        <v>31</v>
      </c>
      <c r="O53" s="141" t="str">
        <f>IF(K53&gt;1,"稼働率が100%を超えています","")</f>
        <v/>
      </c>
    </row>
    <row r="54" spans="1:15">
      <c r="A54" s="34"/>
      <c r="B54" s="40"/>
      <c r="C54" s="52" t="s">
        <v>14</v>
      </c>
      <c r="D54" s="64" t="s">
        <v>4</v>
      </c>
      <c r="E54" s="78">
        <f>ROUNDDOWN(E55*2.2,-1)</f>
        <v>790</v>
      </c>
      <c r="F54" s="87" t="s">
        <v>31</v>
      </c>
      <c r="G54" s="92" t="s">
        <v>33</v>
      </c>
      <c r="H54" s="101">
        <f t="shared" ref="H54:H59" si="14">$B$5</f>
        <v>359</v>
      </c>
      <c r="I54" s="106" t="s">
        <v>38</v>
      </c>
      <c r="J54" s="101" t="s">
        <v>33</v>
      </c>
      <c r="K54" s="114"/>
      <c r="L54" s="101" t="s">
        <v>39</v>
      </c>
      <c r="M54" s="125">
        <f t="shared" ref="M54:M59" si="15">E54*H54*K54</f>
        <v>0</v>
      </c>
      <c r="N54" s="133" t="s">
        <v>31</v>
      </c>
    </row>
    <row r="55" spans="1:15">
      <c r="A55" s="34"/>
      <c r="B55" s="40"/>
      <c r="C55" s="53"/>
      <c r="D55" s="65" t="s">
        <v>22</v>
      </c>
      <c r="E55" s="79">
        <v>360</v>
      </c>
      <c r="F55" s="49" t="s">
        <v>31</v>
      </c>
      <c r="G55" s="2" t="s">
        <v>33</v>
      </c>
      <c r="H55" s="1">
        <f t="shared" si="14"/>
        <v>359</v>
      </c>
      <c r="I55" s="107" t="s">
        <v>38</v>
      </c>
      <c r="J55" s="1" t="s">
        <v>33</v>
      </c>
      <c r="K55" s="114"/>
      <c r="L55" s="1" t="s">
        <v>39</v>
      </c>
      <c r="M55" s="30">
        <f t="shared" si="15"/>
        <v>0</v>
      </c>
      <c r="N55" s="134" t="s">
        <v>31</v>
      </c>
    </row>
    <row r="56" spans="1:15">
      <c r="A56" s="34"/>
      <c r="B56" s="40"/>
      <c r="C56" s="54"/>
      <c r="D56" s="66" t="s">
        <v>23</v>
      </c>
      <c r="E56" s="80">
        <v>0</v>
      </c>
      <c r="F56" s="88" t="s">
        <v>31</v>
      </c>
      <c r="G56" s="93" t="s">
        <v>33</v>
      </c>
      <c r="H56" s="102">
        <f t="shared" si="14"/>
        <v>359</v>
      </c>
      <c r="I56" s="108" t="s">
        <v>38</v>
      </c>
      <c r="J56" s="102" t="s">
        <v>33</v>
      </c>
      <c r="K56" s="114"/>
      <c r="L56" s="102" t="s">
        <v>39</v>
      </c>
      <c r="M56" s="126">
        <f t="shared" si="15"/>
        <v>0</v>
      </c>
      <c r="N56" s="135" t="s">
        <v>31</v>
      </c>
    </row>
    <row r="57" spans="1:15">
      <c r="A57" s="34"/>
      <c r="B57" s="40"/>
      <c r="C57" s="55" t="s">
        <v>16</v>
      </c>
      <c r="D57" s="67" t="s">
        <v>4</v>
      </c>
      <c r="E57" s="78">
        <f>ROUNDDOWN(E58*2.2,-1)</f>
        <v>1180</v>
      </c>
      <c r="F57" s="87" t="s">
        <v>31</v>
      </c>
      <c r="G57" s="92" t="s">
        <v>33</v>
      </c>
      <c r="H57" s="101">
        <f t="shared" si="14"/>
        <v>359</v>
      </c>
      <c r="I57" s="106" t="s">
        <v>38</v>
      </c>
      <c r="J57" s="101" t="s">
        <v>33</v>
      </c>
      <c r="K57" s="114"/>
      <c r="L57" s="101" t="s">
        <v>39</v>
      </c>
      <c r="M57" s="125">
        <f t="shared" si="15"/>
        <v>0</v>
      </c>
      <c r="N57" s="133" t="s">
        <v>31</v>
      </c>
    </row>
    <row r="58" spans="1:15">
      <c r="A58" s="34"/>
      <c r="B58" s="40"/>
      <c r="C58" s="56"/>
      <c r="D58" s="68" t="s">
        <v>22</v>
      </c>
      <c r="E58" s="28">
        <f>ROUNDDOWN(E55*1.5,-1)</f>
        <v>540</v>
      </c>
      <c r="F58" s="49" t="s">
        <v>31</v>
      </c>
      <c r="G58" s="2" t="s">
        <v>33</v>
      </c>
      <c r="H58" s="1">
        <f t="shared" si="14"/>
        <v>359</v>
      </c>
      <c r="I58" s="107" t="s">
        <v>38</v>
      </c>
      <c r="J58" s="1" t="s">
        <v>33</v>
      </c>
      <c r="K58" s="114"/>
      <c r="L58" s="1" t="s">
        <v>39</v>
      </c>
      <c r="M58" s="30">
        <f t="shared" si="15"/>
        <v>0</v>
      </c>
      <c r="N58" s="134" t="s">
        <v>31</v>
      </c>
    </row>
    <row r="59" spans="1:15">
      <c r="A59" s="34"/>
      <c r="B59" s="41"/>
      <c r="C59" s="57"/>
      <c r="D59" s="69" t="s">
        <v>23</v>
      </c>
      <c r="E59" s="80">
        <v>0</v>
      </c>
      <c r="F59" s="88" t="s">
        <v>31</v>
      </c>
      <c r="G59" s="93" t="s">
        <v>33</v>
      </c>
      <c r="H59" s="102">
        <f t="shared" si="14"/>
        <v>359</v>
      </c>
      <c r="I59" s="108" t="s">
        <v>38</v>
      </c>
      <c r="J59" s="102" t="s">
        <v>33</v>
      </c>
      <c r="K59" s="114"/>
      <c r="L59" s="102" t="s">
        <v>39</v>
      </c>
      <c r="M59" s="126">
        <f t="shared" si="15"/>
        <v>0</v>
      </c>
      <c r="N59" s="135" t="s">
        <v>31</v>
      </c>
    </row>
    <row r="60" spans="1:15">
      <c r="A60" s="34"/>
      <c r="B60" s="42" t="s">
        <v>25</v>
      </c>
      <c r="C60" s="58"/>
      <c r="D60" s="58"/>
      <c r="E60" s="81"/>
      <c r="F60" s="89"/>
      <c r="G60" s="94"/>
      <c r="H60" s="103"/>
      <c r="I60" s="109"/>
      <c r="J60" s="103"/>
      <c r="K60" s="115">
        <f>SUM(K61:K66)</f>
        <v>0</v>
      </c>
      <c r="L60" s="115"/>
      <c r="M60" s="127">
        <f>SUM(M61:M66)</f>
        <v>0</v>
      </c>
      <c r="N60" s="136" t="s">
        <v>31</v>
      </c>
      <c r="O60" s="141" t="str">
        <f>IF(K60&gt;1,"稼働率が100%を超えています","")</f>
        <v/>
      </c>
    </row>
    <row r="61" spans="1:15">
      <c r="A61" s="34"/>
      <c r="B61" s="43"/>
      <c r="C61" s="52" t="s">
        <v>14</v>
      </c>
      <c r="D61" s="64" t="s">
        <v>4</v>
      </c>
      <c r="E61" s="78">
        <f>ROUNDDOWN(E62*2.2,-1)</f>
        <v>1180</v>
      </c>
      <c r="F61" s="87" t="s">
        <v>31</v>
      </c>
      <c r="G61" s="92" t="s">
        <v>33</v>
      </c>
      <c r="H61" s="101">
        <f t="shared" ref="H61:H66" si="16">$B$5</f>
        <v>359</v>
      </c>
      <c r="I61" s="106" t="s">
        <v>38</v>
      </c>
      <c r="J61" s="101" t="s">
        <v>33</v>
      </c>
      <c r="K61" s="114"/>
      <c r="L61" s="101" t="s">
        <v>39</v>
      </c>
      <c r="M61" s="125">
        <f t="shared" ref="M61:M66" si="17">E61*H61*K61</f>
        <v>0</v>
      </c>
      <c r="N61" s="133" t="s">
        <v>31</v>
      </c>
    </row>
    <row r="62" spans="1:15">
      <c r="A62" s="34"/>
      <c r="B62" s="43"/>
      <c r="C62" s="53"/>
      <c r="D62" s="65" t="s">
        <v>22</v>
      </c>
      <c r="E62" s="79">
        <v>540</v>
      </c>
      <c r="F62" s="49" t="s">
        <v>31</v>
      </c>
      <c r="G62" s="2" t="s">
        <v>33</v>
      </c>
      <c r="H62" s="1">
        <f t="shared" si="16"/>
        <v>359</v>
      </c>
      <c r="I62" s="107" t="s">
        <v>38</v>
      </c>
      <c r="J62" s="1" t="s">
        <v>33</v>
      </c>
      <c r="K62" s="114"/>
      <c r="L62" s="1" t="s">
        <v>39</v>
      </c>
      <c r="M62" s="30">
        <f t="shared" si="17"/>
        <v>0</v>
      </c>
      <c r="N62" s="134" t="s">
        <v>31</v>
      </c>
    </row>
    <row r="63" spans="1:15">
      <c r="A63" s="34"/>
      <c r="B63" s="43"/>
      <c r="C63" s="54"/>
      <c r="D63" s="66" t="s">
        <v>23</v>
      </c>
      <c r="E63" s="80">
        <v>0</v>
      </c>
      <c r="F63" s="88" t="s">
        <v>31</v>
      </c>
      <c r="G63" s="93" t="s">
        <v>33</v>
      </c>
      <c r="H63" s="102">
        <f t="shared" si="16"/>
        <v>359</v>
      </c>
      <c r="I63" s="108" t="s">
        <v>38</v>
      </c>
      <c r="J63" s="102" t="s">
        <v>33</v>
      </c>
      <c r="K63" s="114"/>
      <c r="L63" s="102" t="s">
        <v>39</v>
      </c>
      <c r="M63" s="126">
        <f t="shared" si="17"/>
        <v>0</v>
      </c>
      <c r="N63" s="135" t="s">
        <v>31</v>
      </c>
    </row>
    <row r="64" spans="1:15">
      <c r="A64" s="34"/>
      <c r="B64" s="43"/>
      <c r="C64" s="55" t="s">
        <v>16</v>
      </c>
      <c r="D64" s="67" t="s">
        <v>4</v>
      </c>
      <c r="E64" s="78">
        <f>ROUNDDOWN(E65*2.2,-1)</f>
        <v>1780</v>
      </c>
      <c r="F64" s="87" t="s">
        <v>31</v>
      </c>
      <c r="G64" s="92" t="s">
        <v>33</v>
      </c>
      <c r="H64" s="101">
        <f t="shared" si="16"/>
        <v>359</v>
      </c>
      <c r="I64" s="106" t="s">
        <v>38</v>
      </c>
      <c r="J64" s="101" t="s">
        <v>33</v>
      </c>
      <c r="K64" s="114"/>
      <c r="L64" s="101" t="s">
        <v>39</v>
      </c>
      <c r="M64" s="125">
        <f t="shared" si="17"/>
        <v>0</v>
      </c>
      <c r="N64" s="133" t="s">
        <v>31</v>
      </c>
    </row>
    <row r="65" spans="1:15">
      <c r="A65" s="34"/>
      <c r="B65" s="43"/>
      <c r="C65" s="56"/>
      <c r="D65" s="68" t="s">
        <v>22</v>
      </c>
      <c r="E65" s="28">
        <f>ROUNDDOWN(E62*1.5,-1)</f>
        <v>810</v>
      </c>
      <c r="F65" s="49" t="s">
        <v>31</v>
      </c>
      <c r="G65" s="2" t="s">
        <v>33</v>
      </c>
      <c r="H65" s="1">
        <f t="shared" si="16"/>
        <v>359</v>
      </c>
      <c r="I65" s="107" t="s">
        <v>38</v>
      </c>
      <c r="J65" s="1" t="s">
        <v>33</v>
      </c>
      <c r="K65" s="114"/>
      <c r="L65" s="1" t="s">
        <v>39</v>
      </c>
      <c r="M65" s="30">
        <f t="shared" si="17"/>
        <v>0</v>
      </c>
      <c r="N65" s="134" t="s">
        <v>31</v>
      </c>
    </row>
    <row r="66" spans="1:15">
      <c r="A66" s="34"/>
      <c r="B66" s="44"/>
      <c r="C66" s="57"/>
      <c r="D66" s="69" t="s">
        <v>23</v>
      </c>
      <c r="E66" s="80">
        <v>0</v>
      </c>
      <c r="F66" s="88" t="s">
        <v>31</v>
      </c>
      <c r="G66" s="93" t="s">
        <v>33</v>
      </c>
      <c r="H66" s="102">
        <f t="shared" si="16"/>
        <v>359</v>
      </c>
      <c r="I66" s="108" t="s">
        <v>38</v>
      </c>
      <c r="J66" s="102" t="s">
        <v>33</v>
      </c>
      <c r="K66" s="114"/>
      <c r="L66" s="102" t="s">
        <v>39</v>
      </c>
      <c r="M66" s="126">
        <f t="shared" si="17"/>
        <v>0</v>
      </c>
      <c r="N66" s="135" t="s">
        <v>31</v>
      </c>
    </row>
    <row r="67" spans="1:15">
      <c r="A67" s="34"/>
      <c r="B67" s="45" t="s">
        <v>26</v>
      </c>
      <c r="C67" s="59"/>
      <c r="D67" s="59"/>
      <c r="E67" s="82"/>
      <c r="F67" s="90"/>
      <c r="G67" s="95"/>
      <c r="H67" s="104"/>
      <c r="I67" s="110"/>
      <c r="J67" s="104"/>
      <c r="K67" s="116">
        <f>SUM(K68:K73)</f>
        <v>0</v>
      </c>
      <c r="L67" s="116"/>
      <c r="M67" s="128">
        <f>SUM(M68:M73)</f>
        <v>0</v>
      </c>
      <c r="N67" s="137" t="s">
        <v>31</v>
      </c>
      <c r="O67" s="141" t="str">
        <f>IF(K67&gt;1,"稼働率が100%を超えています","")</f>
        <v/>
      </c>
    </row>
    <row r="68" spans="1:15">
      <c r="A68" s="34"/>
      <c r="B68" s="46"/>
      <c r="C68" s="52" t="s">
        <v>14</v>
      </c>
      <c r="D68" s="64" t="s">
        <v>4</v>
      </c>
      <c r="E68" s="78">
        <f>ROUNDDOWN(E69*2.2,-1)</f>
        <v>1400</v>
      </c>
      <c r="F68" s="87" t="s">
        <v>31</v>
      </c>
      <c r="G68" s="92" t="s">
        <v>33</v>
      </c>
      <c r="H68" s="101">
        <f t="shared" ref="H68:H73" si="18">$B$5</f>
        <v>359</v>
      </c>
      <c r="I68" s="106" t="s">
        <v>38</v>
      </c>
      <c r="J68" s="101" t="s">
        <v>33</v>
      </c>
      <c r="K68" s="114"/>
      <c r="L68" s="101" t="s">
        <v>39</v>
      </c>
      <c r="M68" s="125">
        <f t="shared" ref="M68:M73" si="19">E68*H68*K68</f>
        <v>0</v>
      </c>
      <c r="N68" s="133" t="s">
        <v>31</v>
      </c>
    </row>
    <row r="69" spans="1:15">
      <c r="A69" s="34"/>
      <c r="B69" s="46"/>
      <c r="C69" s="53"/>
      <c r="D69" s="65" t="s">
        <v>22</v>
      </c>
      <c r="E69" s="79">
        <v>640</v>
      </c>
      <c r="F69" s="49" t="s">
        <v>31</v>
      </c>
      <c r="G69" s="2" t="s">
        <v>33</v>
      </c>
      <c r="H69" s="1">
        <f t="shared" si="18"/>
        <v>359</v>
      </c>
      <c r="I69" s="107" t="s">
        <v>38</v>
      </c>
      <c r="J69" s="1" t="s">
        <v>33</v>
      </c>
      <c r="K69" s="114"/>
      <c r="L69" s="1" t="s">
        <v>39</v>
      </c>
      <c r="M69" s="30">
        <f t="shared" si="19"/>
        <v>0</v>
      </c>
      <c r="N69" s="134" t="s">
        <v>31</v>
      </c>
    </row>
    <row r="70" spans="1:15">
      <c r="A70" s="34"/>
      <c r="B70" s="46"/>
      <c r="C70" s="54"/>
      <c r="D70" s="66" t="s">
        <v>23</v>
      </c>
      <c r="E70" s="80">
        <v>0</v>
      </c>
      <c r="F70" s="88" t="s">
        <v>31</v>
      </c>
      <c r="G70" s="93" t="s">
        <v>33</v>
      </c>
      <c r="H70" s="102">
        <f t="shared" si="18"/>
        <v>359</v>
      </c>
      <c r="I70" s="108" t="s">
        <v>38</v>
      </c>
      <c r="J70" s="102" t="s">
        <v>33</v>
      </c>
      <c r="K70" s="114"/>
      <c r="L70" s="102" t="s">
        <v>39</v>
      </c>
      <c r="M70" s="126">
        <f t="shared" si="19"/>
        <v>0</v>
      </c>
      <c r="N70" s="135" t="s">
        <v>31</v>
      </c>
    </row>
    <row r="71" spans="1:15">
      <c r="A71" s="34"/>
      <c r="B71" s="46"/>
      <c r="C71" s="55" t="s">
        <v>16</v>
      </c>
      <c r="D71" s="67" t="s">
        <v>4</v>
      </c>
      <c r="E71" s="78">
        <f>ROUNDDOWN(E72*2.2,-1)</f>
        <v>2110</v>
      </c>
      <c r="F71" s="87" t="s">
        <v>31</v>
      </c>
      <c r="G71" s="92" t="s">
        <v>33</v>
      </c>
      <c r="H71" s="101">
        <f t="shared" si="18"/>
        <v>359</v>
      </c>
      <c r="I71" s="106" t="s">
        <v>38</v>
      </c>
      <c r="J71" s="101" t="s">
        <v>33</v>
      </c>
      <c r="K71" s="114"/>
      <c r="L71" s="101" t="s">
        <v>39</v>
      </c>
      <c r="M71" s="125">
        <f t="shared" si="19"/>
        <v>0</v>
      </c>
      <c r="N71" s="133" t="s">
        <v>31</v>
      </c>
    </row>
    <row r="72" spans="1:15">
      <c r="A72" s="34"/>
      <c r="B72" s="46"/>
      <c r="C72" s="56"/>
      <c r="D72" s="68" t="s">
        <v>22</v>
      </c>
      <c r="E72" s="28">
        <f>ROUNDDOWN(E69*1.5,-1)</f>
        <v>960</v>
      </c>
      <c r="F72" s="49" t="s">
        <v>31</v>
      </c>
      <c r="G72" s="2" t="s">
        <v>33</v>
      </c>
      <c r="H72" s="1">
        <f t="shared" si="18"/>
        <v>359</v>
      </c>
      <c r="I72" s="107" t="s">
        <v>38</v>
      </c>
      <c r="J72" s="1" t="s">
        <v>33</v>
      </c>
      <c r="K72" s="114"/>
      <c r="L72" s="1" t="s">
        <v>39</v>
      </c>
      <c r="M72" s="30">
        <f t="shared" si="19"/>
        <v>0</v>
      </c>
      <c r="N72" s="134" t="s">
        <v>31</v>
      </c>
    </row>
    <row r="73" spans="1:15">
      <c r="A73" s="36"/>
      <c r="B73" s="47"/>
      <c r="C73" s="57"/>
      <c r="D73" s="69" t="s">
        <v>23</v>
      </c>
      <c r="E73" s="80">
        <v>0</v>
      </c>
      <c r="F73" s="88" t="s">
        <v>31</v>
      </c>
      <c r="G73" s="93" t="s">
        <v>33</v>
      </c>
      <c r="H73" s="102">
        <f t="shared" si="18"/>
        <v>359</v>
      </c>
      <c r="I73" s="108" t="s">
        <v>38</v>
      </c>
      <c r="J73" s="102" t="s">
        <v>33</v>
      </c>
      <c r="K73" s="114"/>
      <c r="L73" s="102" t="s">
        <v>39</v>
      </c>
      <c r="M73" s="126">
        <f t="shared" si="19"/>
        <v>0</v>
      </c>
      <c r="N73" s="135" t="s">
        <v>31</v>
      </c>
    </row>
    <row r="74" spans="1:15">
      <c r="A74" s="6" t="s">
        <v>2</v>
      </c>
      <c r="B74" s="48"/>
      <c r="C74" s="48"/>
      <c r="D74" s="48"/>
      <c r="E74" s="75"/>
      <c r="F74" s="38"/>
      <c r="G74" s="38"/>
      <c r="H74" s="98"/>
      <c r="I74" s="98"/>
      <c r="J74" s="98" t="s">
        <v>37</v>
      </c>
      <c r="K74" s="98">
        <f>AVERAGE(K75,K82,K89)</f>
        <v>0</v>
      </c>
      <c r="L74" s="98"/>
      <c r="M74" s="122">
        <f>SUM(M75,M82,M89)</f>
        <v>0</v>
      </c>
      <c r="N74" s="130" t="s">
        <v>31</v>
      </c>
    </row>
    <row r="75" spans="1:15">
      <c r="A75" s="34"/>
      <c r="B75" s="39" t="s">
        <v>24</v>
      </c>
      <c r="C75" s="51"/>
      <c r="D75" s="51"/>
      <c r="E75" s="77"/>
      <c r="F75" s="86"/>
      <c r="G75" s="86"/>
      <c r="H75" s="100"/>
      <c r="I75" s="100"/>
      <c r="J75" s="100"/>
      <c r="K75" s="113">
        <f>SUM(K76:K81)</f>
        <v>0</v>
      </c>
      <c r="L75" s="113"/>
      <c r="M75" s="124">
        <f>SUM(M76:M81)</f>
        <v>0</v>
      </c>
      <c r="N75" s="132" t="s">
        <v>31</v>
      </c>
      <c r="O75" s="141" t="str">
        <f>IF(K75&gt;1,"稼働率が100%を超えています","")</f>
        <v/>
      </c>
    </row>
    <row r="76" spans="1:15">
      <c r="A76" s="34"/>
      <c r="B76" s="40"/>
      <c r="C76" s="52" t="s">
        <v>14</v>
      </c>
      <c r="D76" s="64" t="s">
        <v>4</v>
      </c>
      <c r="E76" s="78">
        <f>ROUNDDOWN(E77*2.2,-1)</f>
        <v>920</v>
      </c>
      <c r="F76" s="87" t="s">
        <v>31</v>
      </c>
      <c r="G76" s="92" t="s">
        <v>33</v>
      </c>
      <c r="H76" s="101">
        <f t="shared" ref="H76:H81" si="20">$B$5</f>
        <v>359</v>
      </c>
      <c r="I76" s="106" t="s">
        <v>38</v>
      </c>
      <c r="J76" s="101" t="s">
        <v>33</v>
      </c>
      <c r="K76" s="114"/>
      <c r="L76" s="101" t="s">
        <v>39</v>
      </c>
      <c r="M76" s="125">
        <f t="shared" ref="M76:M81" si="21">E76*H76*K76</f>
        <v>0</v>
      </c>
      <c r="N76" s="133" t="s">
        <v>31</v>
      </c>
    </row>
    <row r="77" spans="1:15">
      <c r="A77" s="34"/>
      <c r="B77" s="40"/>
      <c r="C77" s="53"/>
      <c r="D77" s="65" t="s">
        <v>22</v>
      </c>
      <c r="E77" s="79">
        <v>420</v>
      </c>
      <c r="F77" s="49" t="s">
        <v>31</v>
      </c>
      <c r="G77" s="2" t="s">
        <v>33</v>
      </c>
      <c r="H77" s="1">
        <f t="shared" si="20"/>
        <v>359</v>
      </c>
      <c r="I77" s="107" t="s">
        <v>38</v>
      </c>
      <c r="J77" s="1" t="s">
        <v>33</v>
      </c>
      <c r="K77" s="114"/>
      <c r="L77" s="1" t="s">
        <v>39</v>
      </c>
      <c r="M77" s="30">
        <f t="shared" si="21"/>
        <v>0</v>
      </c>
      <c r="N77" s="134" t="s">
        <v>31</v>
      </c>
    </row>
    <row r="78" spans="1:15">
      <c r="A78" s="34"/>
      <c r="B78" s="40"/>
      <c r="C78" s="54"/>
      <c r="D78" s="66" t="s">
        <v>23</v>
      </c>
      <c r="E78" s="80">
        <v>0</v>
      </c>
      <c r="F78" s="88" t="s">
        <v>31</v>
      </c>
      <c r="G78" s="93" t="s">
        <v>33</v>
      </c>
      <c r="H78" s="102">
        <f t="shared" si="20"/>
        <v>359</v>
      </c>
      <c r="I78" s="108" t="s">
        <v>38</v>
      </c>
      <c r="J78" s="102" t="s">
        <v>33</v>
      </c>
      <c r="K78" s="114"/>
      <c r="L78" s="102" t="s">
        <v>39</v>
      </c>
      <c r="M78" s="126">
        <f t="shared" si="21"/>
        <v>0</v>
      </c>
      <c r="N78" s="135" t="s">
        <v>31</v>
      </c>
    </row>
    <row r="79" spans="1:15">
      <c r="A79" s="34"/>
      <c r="B79" s="40"/>
      <c r="C79" s="55" t="s">
        <v>16</v>
      </c>
      <c r="D79" s="67" t="s">
        <v>4</v>
      </c>
      <c r="E79" s="78">
        <f>ROUNDDOWN(E80*2.2,-1)</f>
        <v>1380</v>
      </c>
      <c r="F79" s="87" t="s">
        <v>31</v>
      </c>
      <c r="G79" s="92" t="s">
        <v>33</v>
      </c>
      <c r="H79" s="101">
        <f t="shared" si="20"/>
        <v>359</v>
      </c>
      <c r="I79" s="106" t="s">
        <v>38</v>
      </c>
      <c r="J79" s="101" t="s">
        <v>33</v>
      </c>
      <c r="K79" s="114"/>
      <c r="L79" s="101" t="s">
        <v>39</v>
      </c>
      <c r="M79" s="125">
        <f t="shared" si="21"/>
        <v>0</v>
      </c>
      <c r="N79" s="133" t="s">
        <v>31</v>
      </c>
    </row>
    <row r="80" spans="1:15">
      <c r="A80" s="34"/>
      <c r="B80" s="40"/>
      <c r="C80" s="56"/>
      <c r="D80" s="68" t="s">
        <v>22</v>
      </c>
      <c r="E80" s="28">
        <f>ROUNDDOWN(E77*1.5,-1)</f>
        <v>630</v>
      </c>
      <c r="F80" s="49" t="s">
        <v>31</v>
      </c>
      <c r="G80" s="2" t="s">
        <v>33</v>
      </c>
      <c r="H80" s="1">
        <f t="shared" si="20"/>
        <v>359</v>
      </c>
      <c r="I80" s="107" t="s">
        <v>38</v>
      </c>
      <c r="J80" s="1" t="s">
        <v>33</v>
      </c>
      <c r="K80" s="114"/>
      <c r="L80" s="1" t="s">
        <v>39</v>
      </c>
      <c r="M80" s="30">
        <f t="shared" si="21"/>
        <v>0</v>
      </c>
      <c r="N80" s="134" t="s">
        <v>31</v>
      </c>
    </row>
    <row r="81" spans="1:15">
      <c r="A81" s="34"/>
      <c r="B81" s="41"/>
      <c r="C81" s="57"/>
      <c r="D81" s="69" t="s">
        <v>23</v>
      </c>
      <c r="E81" s="80">
        <v>0</v>
      </c>
      <c r="F81" s="88" t="s">
        <v>31</v>
      </c>
      <c r="G81" s="93" t="s">
        <v>33</v>
      </c>
      <c r="H81" s="102">
        <f t="shared" si="20"/>
        <v>359</v>
      </c>
      <c r="I81" s="108" t="s">
        <v>38</v>
      </c>
      <c r="J81" s="102" t="s">
        <v>33</v>
      </c>
      <c r="K81" s="114"/>
      <c r="L81" s="102" t="s">
        <v>39</v>
      </c>
      <c r="M81" s="126">
        <f t="shared" si="21"/>
        <v>0</v>
      </c>
      <c r="N81" s="135" t="s">
        <v>31</v>
      </c>
    </row>
    <row r="82" spans="1:15">
      <c r="A82" s="34"/>
      <c r="B82" s="42" t="s">
        <v>25</v>
      </c>
      <c r="C82" s="58"/>
      <c r="D82" s="58"/>
      <c r="E82" s="81"/>
      <c r="F82" s="89"/>
      <c r="G82" s="94"/>
      <c r="H82" s="103"/>
      <c r="I82" s="109"/>
      <c r="J82" s="103"/>
      <c r="K82" s="115">
        <f>SUM(K83:K88)</f>
        <v>0</v>
      </c>
      <c r="L82" s="115"/>
      <c r="M82" s="127">
        <f>SUM(M83:M88)</f>
        <v>0</v>
      </c>
      <c r="N82" s="136" t="s">
        <v>31</v>
      </c>
      <c r="O82" s="141" t="str">
        <f>IF(K82&gt;1,"稼働率が100%を超えています","")</f>
        <v/>
      </c>
    </row>
    <row r="83" spans="1:15">
      <c r="A83" s="34"/>
      <c r="B83" s="43"/>
      <c r="C83" s="52" t="s">
        <v>14</v>
      </c>
      <c r="D83" s="64" t="s">
        <v>4</v>
      </c>
      <c r="E83" s="78">
        <f>ROUNDDOWN(E84*2.2,-1)</f>
        <v>1380</v>
      </c>
      <c r="F83" s="87" t="s">
        <v>31</v>
      </c>
      <c r="G83" s="92" t="s">
        <v>33</v>
      </c>
      <c r="H83" s="101">
        <f t="shared" ref="H83:H88" si="22">$B$5</f>
        <v>359</v>
      </c>
      <c r="I83" s="106" t="s">
        <v>38</v>
      </c>
      <c r="J83" s="101" t="s">
        <v>33</v>
      </c>
      <c r="K83" s="114"/>
      <c r="L83" s="101" t="s">
        <v>39</v>
      </c>
      <c r="M83" s="125">
        <f t="shared" ref="M83:M88" si="23">E83*H83*K83</f>
        <v>0</v>
      </c>
      <c r="N83" s="133" t="s">
        <v>31</v>
      </c>
    </row>
    <row r="84" spans="1:15">
      <c r="A84" s="34"/>
      <c r="B84" s="43"/>
      <c r="C84" s="53"/>
      <c r="D84" s="65" t="s">
        <v>22</v>
      </c>
      <c r="E84" s="79">
        <v>630</v>
      </c>
      <c r="F84" s="49" t="s">
        <v>31</v>
      </c>
      <c r="G84" s="2" t="s">
        <v>33</v>
      </c>
      <c r="H84" s="1">
        <f t="shared" si="22"/>
        <v>359</v>
      </c>
      <c r="I84" s="107" t="s">
        <v>38</v>
      </c>
      <c r="J84" s="1" t="s">
        <v>33</v>
      </c>
      <c r="K84" s="114"/>
      <c r="L84" s="1" t="s">
        <v>39</v>
      </c>
      <c r="M84" s="30">
        <f t="shared" si="23"/>
        <v>0</v>
      </c>
      <c r="N84" s="134" t="s">
        <v>31</v>
      </c>
    </row>
    <row r="85" spans="1:15">
      <c r="A85" s="34"/>
      <c r="B85" s="43"/>
      <c r="C85" s="54"/>
      <c r="D85" s="66" t="s">
        <v>23</v>
      </c>
      <c r="E85" s="80">
        <v>0</v>
      </c>
      <c r="F85" s="88" t="s">
        <v>31</v>
      </c>
      <c r="G85" s="93" t="s">
        <v>33</v>
      </c>
      <c r="H85" s="102">
        <f t="shared" si="22"/>
        <v>359</v>
      </c>
      <c r="I85" s="108" t="s">
        <v>38</v>
      </c>
      <c r="J85" s="102" t="s">
        <v>33</v>
      </c>
      <c r="K85" s="114"/>
      <c r="L85" s="102" t="s">
        <v>39</v>
      </c>
      <c r="M85" s="126">
        <f t="shared" si="23"/>
        <v>0</v>
      </c>
      <c r="N85" s="135" t="s">
        <v>31</v>
      </c>
    </row>
    <row r="86" spans="1:15">
      <c r="A86" s="34"/>
      <c r="B86" s="43"/>
      <c r="C86" s="55" t="s">
        <v>16</v>
      </c>
      <c r="D86" s="67" t="s">
        <v>4</v>
      </c>
      <c r="E86" s="78">
        <f>ROUNDDOWN(E87*2.2,-1)</f>
        <v>2060</v>
      </c>
      <c r="F86" s="87" t="s">
        <v>31</v>
      </c>
      <c r="G86" s="92" t="s">
        <v>33</v>
      </c>
      <c r="H86" s="101">
        <f t="shared" si="22"/>
        <v>359</v>
      </c>
      <c r="I86" s="106" t="s">
        <v>38</v>
      </c>
      <c r="J86" s="101" t="s">
        <v>33</v>
      </c>
      <c r="K86" s="114"/>
      <c r="L86" s="101" t="s">
        <v>39</v>
      </c>
      <c r="M86" s="125">
        <f t="shared" si="23"/>
        <v>0</v>
      </c>
      <c r="N86" s="133" t="s">
        <v>31</v>
      </c>
    </row>
    <row r="87" spans="1:15">
      <c r="A87" s="34"/>
      <c r="B87" s="43"/>
      <c r="C87" s="56"/>
      <c r="D87" s="68" t="s">
        <v>22</v>
      </c>
      <c r="E87" s="28">
        <f>ROUNDDOWN(E84*1.5,-1)</f>
        <v>940</v>
      </c>
      <c r="F87" s="49" t="s">
        <v>31</v>
      </c>
      <c r="G87" s="2" t="s">
        <v>33</v>
      </c>
      <c r="H87" s="1">
        <f t="shared" si="22"/>
        <v>359</v>
      </c>
      <c r="I87" s="107" t="s">
        <v>38</v>
      </c>
      <c r="J87" s="1" t="s">
        <v>33</v>
      </c>
      <c r="K87" s="114"/>
      <c r="L87" s="1" t="s">
        <v>39</v>
      </c>
      <c r="M87" s="30">
        <f t="shared" si="23"/>
        <v>0</v>
      </c>
      <c r="N87" s="134" t="s">
        <v>31</v>
      </c>
    </row>
    <row r="88" spans="1:15">
      <c r="A88" s="34"/>
      <c r="B88" s="44"/>
      <c r="C88" s="57"/>
      <c r="D88" s="69" t="s">
        <v>23</v>
      </c>
      <c r="E88" s="80">
        <v>0</v>
      </c>
      <c r="F88" s="88" t="s">
        <v>31</v>
      </c>
      <c r="G88" s="93" t="s">
        <v>33</v>
      </c>
      <c r="H88" s="102">
        <f t="shared" si="22"/>
        <v>359</v>
      </c>
      <c r="I88" s="108" t="s">
        <v>38</v>
      </c>
      <c r="J88" s="102" t="s">
        <v>33</v>
      </c>
      <c r="K88" s="114"/>
      <c r="L88" s="102" t="s">
        <v>39</v>
      </c>
      <c r="M88" s="126">
        <f t="shared" si="23"/>
        <v>0</v>
      </c>
      <c r="N88" s="135" t="s">
        <v>31</v>
      </c>
    </row>
    <row r="89" spans="1:15">
      <c r="A89" s="34"/>
      <c r="B89" s="45" t="s">
        <v>26</v>
      </c>
      <c r="C89" s="59"/>
      <c r="D89" s="59"/>
      <c r="E89" s="82"/>
      <c r="F89" s="90"/>
      <c r="G89" s="95"/>
      <c r="H89" s="104"/>
      <c r="I89" s="110"/>
      <c r="J89" s="104"/>
      <c r="K89" s="116">
        <f>SUM(K90:K95)</f>
        <v>0</v>
      </c>
      <c r="L89" s="116"/>
      <c r="M89" s="128">
        <f>SUM(M90:M95)</f>
        <v>0</v>
      </c>
      <c r="N89" s="137" t="s">
        <v>31</v>
      </c>
      <c r="O89" s="141" t="str">
        <f>IF(K89&gt;1,"稼働率が100%を超えています","")</f>
        <v/>
      </c>
    </row>
    <row r="90" spans="1:15">
      <c r="A90" s="34"/>
      <c r="B90" s="46"/>
      <c r="C90" s="52" t="s">
        <v>14</v>
      </c>
      <c r="D90" s="64" t="s">
        <v>4</v>
      </c>
      <c r="E90" s="78">
        <f>ROUNDDOWN(E91*2.2,-1)</f>
        <v>1650</v>
      </c>
      <c r="F90" s="87" t="s">
        <v>31</v>
      </c>
      <c r="G90" s="92" t="s">
        <v>33</v>
      </c>
      <c r="H90" s="101">
        <f t="shared" ref="H90:H95" si="24">$B$5</f>
        <v>359</v>
      </c>
      <c r="I90" s="106" t="s">
        <v>38</v>
      </c>
      <c r="J90" s="101" t="s">
        <v>33</v>
      </c>
      <c r="K90" s="114"/>
      <c r="L90" s="101" t="s">
        <v>39</v>
      </c>
      <c r="M90" s="125">
        <f t="shared" ref="M90:M95" si="25">E90*H90*K90</f>
        <v>0</v>
      </c>
      <c r="N90" s="133" t="s">
        <v>31</v>
      </c>
    </row>
    <row r="91" spans="1:15">
      <c r="A91" s="34"/>
      <c r="B91" s="46"/>
      <c r="C91" s="53"/>
      <c r="D91" s="65" t="s">
        <v>22</v>
      </c>
      <c r="E91" s="79">
        <v>750</v>
      </c>
      <c r="F91" s="49" t="s">
        <v>31</v>
      </c>
      <c r="G91" s="2" t="s">
        <v>33</v>
      </c>
      <c r="H91" s="1">
        <f t="shared" si="24"/>
        <v>359</v>
      </c>
      <c r="I91" s="107" t="s">
        <v>38</v>
      </c>
      <c r="J91" s="1" t="s">
        <v>33</v>
      </c>
      <c r="K91" s="114"/>
      <c r="L91" s="1" t="s">
        <v>39</v>
      </c>
      <c r="M91" s="30">
        <f t="shared" si="25"/>
        <v>0</v>
      </c>
      <c r="N91" s="134" t="s">
        <v>31</v>
      </c>
    </row>
    <row r="92" spans="1:15">
      <c r="A92" s="34"/>
      <c r="B92" s="46"/>
      <c r="C92" s="54"/>
      <c r="D92" s="66" t="s">
        <v>23</v>
      </c>
      <c r="E92" s="80">
        <v>0</v>
      </c>
      <c r="F92" s="88" t="s">
        <v>31</v>
      </c>
      <c r="G92" s="93" t="s">
        <v>33</v>
      </c>
      <c r="H92" s="102">
        <f t="shared" si="24"/>
        <v>359</v>
      </c>
      <c r="I92" s="108" t="s">
        <v>38</v>
      </c>
      <c r="J92" s="102" t="s">
        <v>33</v>
      </c>
      <c r="K92" s="114"/>
      <c r="L92" s="102" t="s">
        <v>39</v>
      </c>
      <c r="M92" s="126">
        <f t="shared" si="25"/>
        <v>0</v>
      </c>
      <c r="N92" s="135" t="s">
        <v>31</v>
      </c>
    </row>
    <row r="93" spans="1:15">
      <c r="A93" s="34"/>
      <c r="B93" s="46"/>
      <c r="C93" s="55" t="s">
        <v>16</v>
      </c>
      <c r="D93" s="67" t="s">
        <v>4</v>
      </c>
      <c r="E93" s="78">
        <f>ROUNDDOWN(E94*2.2,-1)</f>
        <v>2460</v>
      </c>
      <c r="F93" s="87" t="s">
        <v>31</v>
      </c>
      <c r="G93" s="92" t="s">
        <v>33</v>
      </c>
      <c r="H93" s="101">
        <f t="shared" si="24"/>
        <v>359</v>
      </c>
      <c r="I93" s="106" t="s">
        <v>38</v>
      </c>
      <c r="J93" s="101" t="s">
        <v>33</v>
      </c>
      <c r="K93" s="114"/>
      <c r="L93" s="101" t="s">
        <v>39</v>
      </c>
      <c r="M93" s="125">
        <f t="shared" si="25"/>
        <v>0</v>
      </c>
      <c r="N93" s="133" t="s">
        <v>31</v>
      </c>
    </row>
    <row r="94" spans="1:15">
      <c r="A94" s="34"/>
      <c r="B94" s="46"/>
      <c r="C94" s="56"/>
      <c r="D94" s="68" t="s">
        <v>22</v>
      </c>
      <c r="E94" s="28">
        <f>ROUNDDOWN(E91*1.5,-1)</f>
        <v>1120</v>
      </c>
      <c r="F94" s="49" t="s">
        <v>31</v>
      </c>
      <c r="G94" s="2" t="s">
        <v>33</v>
      </c>
      <c r="H94" s="1">
        <f t="shared" si="24"/>
        <v>359</v>
      </c>
      <c r="I94" s="107" t="s">
        <v>38</v>
      </c>
      <c r="J94" s="1" t="s">
        <v>33</v>
      </c>
      <c r="K94" s="114"/>
      <c r="L94" s="1" t="s">
        <v>39</v>
      </c>
      <c r="M94" s="30">
        <f t="shared" si="25"/>
        <v>0</v>
      </c>
      <c r="N94" s="134" t="s">
        <v>31</v>
      </c>
    </row>
    <row r="95" spans="1:15">
      <c r="A95" s="36"/>
      <c r="B95" s="47"/>
      <c r="C95" s="57"/>
      <c r="D95" s="69" t="s">
        <v>23</v>
      </c>
      <c r="E95" s="80">
        <v>0</v>
      </c>
      <c r="F95" s="88" t="s">
        <v>31</v>
      </c>
      <c r="G95" s="93" t="s">
        <v>33</v>
      </c>
      <c r="H95" s="102">
        <f t="shared" si="24"/>
        <v>359</v>
      </c>
      <c r="I95" s="108" t="s">
        <v>38</v>
      </c>
      <c r="J95" s="102" t="s">
        <v>33</v>
      </c>
      <c r="K95" s="114"/>
      <c r="L95" s="102" t="s">
        <v>39</v>
      </c>
      <c r="M95" s="126">
        <f t="shared" si="25"/>
        <v>0</v>
      </c>
      <c r="N95" s="135" t="s">
        <v>31</v>
      </c>
    </row>
    <row r="96" spans="1:15">
      <c r="A96" s="6" t="s">
        <v>10</v>
      </c>
      <c r="B96" s="48"/>
      <c r="C96" s="48"/>
      <c r="D96" s="48"/>
      <c r="E96" s="75"/>
      <c r="F96" s="38"/>
      <c r="G96" s="38"/>
      <c r="H96" s="98"/>
      <c r="I96" s="98"/>
      <c r="J96" s="98" t="s">
        <v>37</v>
      </c>
      <c r="K96" s="98">
        <f>AVERAGE(K97,K104,K111)</f>
        <v>0</v>
      </c>
      <c r="L96" s="98"/>
      <c r="M96" s="122">
        <f>SUM(M97,M104,M111)</f>
        <v>0</v>
      </c>
      <c r="N96" s="130" t="s">
        <v>31</v>
      </c>
    </row>
    <row r="97" spans="1:15">
      <c r="A97" s="34"/>
      <c r="B97" s="39" t="s">
        <v>24</v>
      </c>
      <c r="C97" s="51"/>
      <c r="D97" s="51"/>
      <c r="E97" s="77"/>
      <c r="F97" s="86"/>
      <c r="G97" s="86"/>
      <c r="H97" s="100"/>
      <c r="I97" s="100"/>
      <c r="J97" s="100"/>
      <c r="K97" s="113">
        <f>SUM(K98:K103)</f>
        <v>0</v>
      </c>
      <c r="L97" s="113"/>
      <c r="M97" s="124">
        <f>SUM(M98:M103)</f>
        <v>0</v>
      </c>
      <c r="N97" s="132" t="s">
        <v>31</v>
      </c>
      <c r="O97" s="141" t="str">
        <f>IF(K97&gt;1,"稼働率が100%を超えています","")</f>
        <v/>
      </c>
    </row>
    <row r="98" spans="1:15">
      <c r="A98" s="34"/>
      <c r="B98" s="40"/>
      <c r="C98" s="52" t="s">
        <v>14</v>
      </c>
      <c r="D98" s="64" t="s">
        <v>4</v>
      </c>
      <c r="E98" s="78">
        <f>ROUNDDOWN(E99*2.2,-1)</f>
        <v>2640</v>
      </c>
      <c r="F98" s="87" t="s">
        <v>31</v>
      </c>
      <c r="G98" s="92" t="s">
        <v>33</v>
      </c>
      <c r="H98" s="101">
        <f t="shared" ref="H98:H103" si="26">$B$5</f>
        <v>359</v>
      </c>
      <c r="I98" s="106" t="s">
        <v>38</v>
      </c>
      <c r="J98" s="101" t="s">
        <v>33</v>
      </c>
      <c r="K98" s="114"/>
      <c r="L98" s="101" t="s">
        <v>39</v>
      </c>
      <c r="M98" s="125">
        <f t="shared" ref="M98:M103" si="27">E98*H98*K98</f>
        <v>0</v>
      </c>
      <c r="N98" s="133" t="s">
        <v>31</v>
      </c>
    </row>
    <row r="99" spans="1:15">
      <c r="A99" s="34"/>
      <c r="B99" s="40"/>
      <c r="C99" s="53"/>
      <c r="D99" s="65" t="s">
        <v>22</v>
      </c>
      <c r="E99" s="79">
        <v>1200</v>
      </c>
      <c r="F99" s="49" t="s">
        <v>31</v>
      </c>
      <c r="G99" s="2" t="s">
        <v>33</v>
      </c>
      <c r="H99" s="1">
        <f t="shared" si="26"/>
        <v>359</v>
      </c>
      <c r="I99" s="107" t="s">
        <v>38</v>
      </c>
      <c r="J99" s="1" t="s">
        <v>33</v>
      </c>
      <c r="K99" s="114"/>
      <c r="L99" s="1" t="s">
        <v>39</v>
      </c>
      <c r="M99" s="30">
        <f t="shared" si="27"/>
        <v>0</v>
      </c>
      <c r="N99" s="134" t="s">
        <v>31</v>
      </c>
    </row>
    <row r="100" spans="1:15">
      <c r="A100" s="34"/>
      <c r="B100" s="40"/>
      <c r="C100" s="54"/>
      <c r="D100" s="66" t="s">
        <v>23</v>
      </c>
      <c r="E100" s="80">
        <v>0</v>
      </c>
      <c r="F100" s="88" t="s">
        <v>31</v>
      </c>
      <c r="G100" s="93" t="s">
        <v>33</v>
      </c>
      <c r="H100" s="102">
        <f t="shared" si="26"/>
        <v>359</v>
      </c>
      <c r="I100" s="108" t="s">
        <v>38</v>
      </c>
      <c r="J100" s="102" t="s">
        <v>33</v>
      </c>
      <c r="K100" s="114"/>
      <c r="L100" s="102" t="s">
        <v>39</v>
      </c>
      <c r="M100" s="126">
        <f t="shared" si="27"/>
        <v>0</v>
      </c>
      <c r="N100" s="135" t="s">
        <v>31</v>
      </c>
    </row>
    <row r="101" spans="1:15">
      <c r="A101" s="34"/>
      <c r="B101" s="40"/>
      <c r="C101" s="55" t="s">
        <v>16</v>
      </c>
      <c r="D101" s="67" t="s">
        <v>4</v>
      </c>
      <c r="E101" s="78">
        <f>ROUNDDOWN(E102*2.2,-1)</f>
        <v>3960</v>
      </c>
      <c r="F101" s="87" t="s">
        <v>31</v>
      </c>
      <c r="G101" s="92" t="s">
        <v>33</v>
      </c>
      <c r="H101" s="101">
        <f t="shared" si="26"/>
        <v>359</v>
      </c>
      <c r="I101" s="106" t="s">
        <v>38</v>
      </c>
      <c r="J101" s="101" t="s">
        <v>33</v>
      </c>
      <c r="K101" s="114"/>
      <c r="L101" s="101" t="s">
        <v>39</v>
      </c>
      <c r="M101" s="125">
        <f t="shared" si="27"/>
        <v>0</v>
      </c>
      <c r="N101" s="133" t="s">
        <v>31</v>
      </c>
    </row>
    <row r="102" spans="1:15">
      <c r="A102" s="34"/>
      <c r="B102" s="40"/>
      <c r="C102" s="56"/>
      <c r="D102" s="68" t="s">
        <v>22</v>
      </c>
      <c r="E102" s="28">
        <f>ROUNDDOWN(E99*1.5,-1)</f>
        <v>1800</v>
      </c>
      <c r="F102" s="49" t="s">
        <v>31</v>
      </c>
      <c r="G102" s="2" t="s">
        <v>33</v>
      </c>
      <c r="H102" s="1">
        <f t="shared" si="26"/>
        <v>359</v>
      </c>
      <c r="I102" s="107" t="s">
        <v>38</v>
      </c>
      <c r="J102" s="1" t="s">
        <v>33</v>
      </c>
      <c r="K102" s="114"/>
      <c r="L102" s="1" t="s">
        <v>39</v>
      </c>
      <c r="M102" s="30">
        <f t="shared" si="27"/>
        <v>0</v>
      </c>
      <c r="N102" s="134" t="s">
        <v>31</v>
      </c>
    </row>
    <row r="103" spans="1:15">
      <c r="A103" s="34"/>
      <c r="B103" s="41"/>
      <c r="C103" s="57"/>
      <c r="D103" s="69" t="s">
        <v>23</v>
      </c>
      <c r="E103" s="80">
        <v>0</v>
      </c>
      <c r="F103" s="88" t="s">
        <v>31</v>
      </c>
      <c r="G103" s="93" t="s">
        <v>33</v>
      </c>
      <c r="H103" s="102">
        <f t="shared" si="26"/>
        <v>359</v>
      </c>
      <c r="I103" s="108" t="s">
        <v>38</v>
      </c>
      <c r="J103" s="102" t="s">
        <v>33</v>
      </c>
      <c r="K103" s="114"/>
      <c r="L103" s="102" t="s">
        <v>39</v>
      </c>
      <c r="M103" s="126">
        <f t="shared" si="27"/>
        <v>0</v>
      </c>
      <c r="N103" s="135" t="s">
        <v>31</v>
      </c>
    </row>
    <row r="104" spans="1:15">
      <c r="A104" s="34"/>
      <c r="B104" s="42" t="s">
        <v>25</v>
      </c>
      <c r="C104" s="58"/>
      <c r="D104" s="58"/>
      <c r="E104" s="81"/>
      <c r="F104" s="89"/>
      <c r="G104" s="94"/>
      <c r="H104" s="103"/>
      <c r="I104" s="109"/>
      <c r="J104" s="103"/>
      <c r="K104" s="115">
        <f>SUM(K105:K110)</f>
        <v>0</v>
      </c>
      <c r="L104" s="115"/>
      <c r="M104" s="127">
        <f>SUM(M105:M110)</f>
        <v>0</v>
      </c>
      <c r="N104" s="136" t="s">
        <v>31</v>
      </c>
      <c r="O104" s="141" t="str">
        <f>IF(K104&gt;1,"稼働率が100%を超えています","")</f>
        <v/>
      </c>
    </row>
    <row r="105" spans="1:15">
      <c r="A105" s="34"/>
      <c r="B105" s="43"/>
      <c r="C105" s="52" t="s">
        <v>14</v>
      </c>
      <c r="D105" s="64" t="s">
        <v>4</v>
      </c>
      <c r="E105" s="78">
        <f>ROUNDDOWN(E106*2.2,-1)</f>
        <v>3520</v>
      </c>
      <c r="F105" s="87" t="s">
        <v>31</v>
      </c>
      <c r="G105" s="92" t="s">
        <v>33</v>
      </c>
      <c r="H105" s="101">
        <f t="shared" ref="H105:H110" si="28">$B$5</f>
        <v>359</v>
      </c>
      <c r="I105" s="106" t="s">
        <v>38</v>
      </c>
      <c r="J105" s="101" t="s">
        <v>33</v>
      </c>
      <c r="K105" s="114"/>
      <c r="L105" s="101" t="s">
        <v>39</v>
      </c>
      <c r="M105" s="125">
        <f t="shared" ref="M105:M110" si="29">E105*H105*K105</f>
        <v>0</v>
      </c>
      <c r="N105" s="133" t="s">
        <v>31</v>
      </c>
    </row>
    <row r="106" spans="1:15">
      <c r="A106" s="34"/>
      <c r="B106" s="43"/>
      <c r="C106" s="53"/>
      <c r="D106" s="65" t="s">
        <v>22</v>
      </c>
      <c r="E106" s="79">
        <v>1600</v>
      </c>
      <c r="F106" s="49" t="s">
        <v>31</v>
      </c>
      <c r="G106" s="2" t="s">
        <v>33</v>
      </c>
      <c r="H106" s="1">
        <f t="shared" si="28"/>
        <v>359</v>
      </c>
      <c r="I106" s="107" t="s">
        <v>38</v>
      </c>
      <c r="J106" s="1" t="s">
        <v>33</v>
      </c>
      <c r="K106" s="114"/>
      <c r="L106" s="1" t="s">
        <v>39</v>
      </c>
      <c r="M106" s="30">
        <f t="shared" si="29"/>
        <v>0</v>
      </c>
      <c r="N106" s="134" t="s">
        <v>31</v>
      </c>
    </row>
    <row r="107" spans="1:15">
      <c r="A107" s="34"/>
      <c r="B107" s="43"/>
      <c r="C107" s="54"/>
      <c r="D107" s="66" t="s">
        <v>23</v>
      </c>
      <c r="E107" s="80">
        <v>0</v>
      </c>
      <c r="F107" s="88" t="s">
        <v>31</v>
      </c>
      <c r="G107" s="93" t="s">
        <v>33</v>
      </c>
      <c r="H107" s="102">
        <f t="shared" si="28"/>
        <v>359</v>
      </c>
      <c r="I107" s="108" t="s">
        <v>38</v>
      </c>
      <c r="J107" s="102" t="s">
        <v>33</v>
      </c>
      <c r="K107" s="114"/>
      <c r="L107" s="102" t="s">
        <v>39</v>
      </c>
      <c r="M107" s="126">
        <f t="shared" si="29"/>
        <v>0</v>
      </c>
      <c r="N107" s="135" t="s">
        <v>31</v>
      </c>
    </row>
    <row r="108" spans="1:15">
      <c r="A108" s="34"/>
      <c r="B108" s="43"/>
      <c r="C108" s="55" t="s">
        <v>16</v>
      </c>
      <c r="D108" s="67" t="s">
        <v>4</v>
      </c>
      <c r="E108" s="78">
        <f>ROUNDDOWN(E109*2.2,-1)</f>
        <v>5280</v>
      </c>
      <c r="F108" s="87" t="s">
        <v>31</v>
      </c>
      <c r="G108" s="92" t="s">
        <v>33</v>
      </c>
      <c r="H108" s="101">
        <f t="shared" si="28"/>
        <v>359</v>
      </c>
      <c r="I108" s="106" t="s">
        <v>38</v>
      </c>
      <c r="J108" s="101" t="s">
        <v>33</v>
      </c>
      <c r="K108" s="114"/>
      <c r="L108" s="101" t="s">
        <v>39</v>
      </c>
      <c r="M108" s="125">
        <f t="shared" si="29"/>
        <v>0</v>
      </c>
      <c r="N108" s="133" t="s">
        <v>31</v>
      </c>
    </row>
    <row r="109" spans="1:15">
      <c r="A109" s="34"/>
      <c r="B109" s="43"/>
      <c r="C109" s="56"/>
      <c r="D109" s="68" t="s">
        <v>22</v>
      </c>
      <c r="E109" s="28">
        <f>ROUNDDOWN(E106*1.5,-1)</f>
        <v>2400</v>
      </c>
      <c r="F109" s="49" t="s">
        <v>31</v>
      </c>
      <c r="G109" s="2" t="s">
        <v>33</v>
      </c>
      <c r="H109" s="1">
        <f t="shared" si="28"/>
        <v>359</v>
      </c>
      <c r="I109" s="107" t="s">
        <v>38</v>
      </c>
      <c r="J109" s="1" t="s">
        <v>33</v>
      </c>
      <c r="K109" s="114"/>
      <c r="L109" s="1" t="s">
        <v>39</v>
      </c>
      <c r="M109" s="30">
        <f t="shared" si="29"/>
        <v>0</v>
      </c>
      <c r="N109" s="134" t="s">
        <v>31</v>
      </c>
    </row>
    <row r="110" spans="1:15">
      <c r="A110" s="34"/>
      <c r="B110" s="44"/>
      <c r="C110" s="57"/>
      <c r="D110" s="69" t="s">
        <v>23</v>
      </c>
      <c r="E110" s="80">
        <v>0</v>
      </c>
      <c r="F110" s="88" t="s">
        <v>31</v>
      </c>
      <c r="G110" s="93" t="s">
        <v>33</v>
      </c>
      <c r="H110" s="102">
        <f t="shared" si="28"/>
        <v>359</v>
      </c>
      <c r="I110" s="108" t="s">
        <v>38</v>
      </c>
      <c r="J110" s="102" t="s">
        <v>33</v>
      </c>
      <c r="K110" s="114"/>
      <c r="L110" s="102" t="s">
        <v>39</v>
      </c>
      <c r="M110" s="126">
        <f t="shared" si="29"/>
        <v>0</v>
      </c>
      <c r="N110" s="135" t="s">
        <v>31</v>
      </c>
    </row>
    <row r="111" spans="1:15">
      <c r="A111" s="34"/>
      <c r="B111" s="45" t="s">
        <v>26</v>
      </c>
      <c r="C111" s="59"/>
      <c r="D111" s="59"/>
      <c r="E111" s="82"/>
      <c r="F111" s="90"/>
      <c r="G111" s="95"/>
      <c r="H111" s="104"/>
      <c r="I111" s="110"/>
      <c r="J111" s="104"/>
      <c r="K111" s="116">
        <f>SUM(K112:K117)</f>
        <v>0</v>
      </c>
      <c r="L111" s="116"/>
      <c r="M111" s="128">
        <f>SUM(M112:M117)</f>
        <v>0</v>
      </c>
      <c r="N111" s="137" t="s">
        <v>31</v>
      </c>
      <c r="O111" s="141" t="str">
        <f>IF(K111&gt;1,"稼働率が100%を超えています","")</f>
        <v/>
      </c>
    </row>
    <row r="112" spans="1:15">
      <c r="A112" s="34"/>
      <c r="B112" s="46"/>
      <c r="C112" s="52" t="s">
        <v>14</v>
      </c>
      <c r="D112" s="64" t="s">
        <v>4</v>
      </c>
      <c r="E112" s="78">
        <f>ROUNDDOWN(E113*2.2,-1)</f>
        <v>2640</v>
      </c>
      <c r="F112" s="87" t="s">
        <v>31</v>
      </c>
      <c r="G112" s="92" t="s">
        <v>33</v>
      </c>
      <c r="H112" s="101">
        <f t="shared" ref="H112:H117" si="30">$B$5</f>
        <v>359</v>
      </c>
      <c r="I112" s="106" t="s">
        <v>38</v>
      </c>
      <c r="J112" s="101" t="s">
        <v>33</v>
      </c>
      <c r="K112" s="114"/>
      <c r="L112" s="101" t="s">
        <v>39</v>
      </c>
      <c r="M112" s="125">
        <f t="shared" ref="M112:M117" si="31">E112*H112*K112</f>
        <v>0</v>
      </c>
      <c r="N112" s="133" t="s">
        <v>31</v>
      </c>
    </row>
    <row r="113" spans="1:15">
      <c r="A113" s="34"/>
      <c r="B113" s="46"/>
      <c r="C113" s="53"/>
      <c r="D113" s="65" t="s">
        <v>22</v>
      </c>
      <c r="E113" s="79">
        <v>1200</v>
      </c>
      <c r="F113" s="49" t="s">
        <v>31</v>
      </c>
      <c r="G113" s="2" t="s">
        <v>33</v>
      </c>
      <c r="H113" s="1">
        <f t="shared" si="30"/>
        <v>359</v>
      </c>
      <c r="I113" s="107" t="s">
        <v>38</v>
      </c>
      <c r="J113" s="1" t="s">
        <v>33</v>
      </c>
      <c r="K113" s="114"/>
      <c r="L113" s="1" t="s">
        <v>39</v>
      </c>
      <c r="M113" s="30">
        <f t="shared" si="31"/>
        <v>0</v>
      </c>
      <c r="N113" s="134" t="s">
        <v>31</v>
      </c>
    </row>
    <row r="114" spans="1:15">
      <c r="A114" s="34"/>
      <c r="B114" s="46"/>
      <c r="C114" s="54"/>
      <c r="D114" s="66" t="s">
        <v>23</v>
      </c>
      <c r="E114" s="80">
        <v>0</v>
      </c>
      <c r="F114" s="88" t="s">
        <v>31</v>
      </c>
      <c r="G114" s="93" t="s">
        <v>33</v>
      </c>
      <c r="H114" s="102">
        <f t="shared" si="30"/>
        <v>359</v>
      </c>
      <c r="I114" s="108" t="s">
        <v>38</v>
      </c>
      <c r="J114" s="102" t="s">
        <v>33</v>
      </c>
      <c r="K114" s="114"/>
      <c r="L114" s="102" t="s">
        <v>39</v>
      </c>
      <c r="M114" s="126">
        <f t="shared" si="31"/>
        <v>0</v>
      </c>
      <c r="N114" s="135" t="s">
        <v>31</v>
      </c>
    </row>
    <row r="115" spans="1:15">
      <c r="A115" s="34"/>
      <c r="B115" s="46"/>
      <c r="C115" s="55" t="s">
        <v>16</v>
      </c>
      <c r="D115" s="67" t="s">
        <v>4</v>
      </c>
      <c r="E115" s="78">
        <f>ROUNDDOWN(E116*2.2,-1)</f>
        <v>3960</v>
      </c>
      <c r="F115" s="87" t="s">
        <v>31</v>
      </c>
      <c r="G115" s="92" t="s">
        <v>33</v>
      </c>
      <c r="H115" s="101">
        <f t="shared" si="30"/>
        <v>359</v>
      </c>
      <c r="I115" s="106" t="s">
        <v>38</v>
      </c>
      <c r="J115" s="101" t="s">
        <v>33</v>
      </c>
      <c r="K115" s="114"/>
      <c r="L115" s="101" t="s">
        <v>39</v>
      </c>
      <c r="M115" s="125">
        <f t="shared" si="31"/>
        <v>0</v>
      </c>
      <c r="N115" s="133" t="s">
        <v>31</v>
      </c>
    </row>
    <row r="116" spans="1:15">
      <c r="A116" s="34"/>
      <c r="B116" s="46"/>
      <c r="C116" s="56"/>
      <c r="D116" s="68" t="s">
        <v>22</v>
      </c>
      <c r="E116" s="28">
        <f>ROUNDDOWN(E113*1.5,-1)</f>
        <v>1800</v>
      </c>
      <c r="F116" s="49" t="s">
        <v>31</v>
      </c>
      <c r="G116" s="2" t="s">
        <v>33</v>
      </c>
      <c r="H116" s="1">
        <f t="shared" si="30"/>
        <v>359</v>
      </c>
      <c r="I116" s="107" t="s">
        <v>38</v>
      </c>
      <c r="J116" s="1" t="s">
        <v>33</v>
      </c>
      <c r="K116" s="114"/>
      <c r="L116" s="1" t="s">
        <v>39</v>
      </c>
      <c r="M116" s="30">
        <f t="shared" si="31"/>
        <v>0</v>
      </c>
      <c r="N116" s="134" t="s">
        <v>31</v>
      </c>
    </row>
    <row r="117" spans="1:15">
      <c r="A117" s="36"/>
      <c r="B117" s="47"/>
      <c r="C117" s="57"/>
      <c r="D117" s="69" t="s">
        <v>23</v>
      </c>
      <c r="E117" s="80">
        <v>0</v>
      </c>
      <c r="F117" s="88" t="s">
        <v>31</v>
      </c>
      <c r="G117" s="93" t="s">
        <v>33</v>
      </c>
      <c r="H117" s="102">
        <f t="shared" si="30"/>
        <v>359</v>
      </c>
      <c r="I117" s="108" t="s">
        <v>38</v>
      </c>
      <c r="J117" s="102" t="s">
        <v>33</v>
      </c>
      <c r="K117" s="114"/>
      <c r="L117" s="102" t="s">
        <v>39</v>
      </c>
      <c r="M117" s="126">
        <f t="shared" si="31"/>
        <v>0</v>
      </c>
      <c r="N117" s="135" t="s">
        <v>31</v>
      </c>
    </row>
    <row r="118" spans="1:15">
      <c r="A118" s="6" t="s">
        <v>7</v>
      </c>
      <c r="B118" s="48"/>
      <c r="C118" s="48"/>
      <c r="D118" s="48"/>
      <c r="E118" s="75"/>
      <c r="F118" s="38"/>
      <c r="G118" s="38"/>
      <c r="H118" s="98"/>
      <c r="I118" s="98"/>
      <c r="J118" s="98" t="s">
        <v>37</v>
      </c>
      <c r="K118" s="98">
        <f>AVERAGE(K119,K126,K133)</f>
        <v>0</v>
      </c>
      <c r="L118" s="98"/>
      <c r="M118" s="122">
        <f>SUM(M119,M126,M133)</f>
        <v>0</v>
      </c>
      <c r="N118" s="130" t="s">
        <v>31</v>
      </c>
    </row>
    <row r="119" spans="1:15">
      <c r="A119" s="34"/>
      <c r="B119" s="39" t="s">
        <v>24</v>
      </c>
      <c r="C119" s="51"/>
      <c r="D119" s="51"/>
      <c r="E119" s="77"/>
      <c r="F119" s="86"/>
      <c r="G119" s="86"/>
      <c r="H119" s="100"/>
      <c r="I119" s="100"/>
      <c r="J119" s="100"/>
      <c r="K119" s="113">
        <f>SUM(K120:K125)</f>
        <v>0</v>
      </c>
      <c r="L119" s="113"/>
      <c r="M119" s="124">
        <f>SUM(M120:M125)</f>
        <v>0</v>
      </c>
      <c r="N119" s="132" t="s">
        <v>31</v>
      </c>
      <c r="O119" s="141" t="str">
        <f>IF(K119&gt;1,"稼働率が100%を超えています","")</f>
        <v/>
      </c>
    </row>
    <row r="120" spans="1:15">
      <c r="A120" s="34"/>
      <c r="B120" s="40"/>
      <c r="C120" s="52" t="s">
        <v>14</v>
      </c>
      <c r="D120" s="64" t="s">
        <v>4</v>
      </c>
      <c r="E120" s="78">
        <f>ROUNDDOWN(E121*2.2,-1)</f>
        <v>1320</v>
      </c>
      <c r="F120" s="87" t="s">
        <v>31</v>
      </c>
      <c r="G120" s="92" t="s">
        <v>33</v>
      </c>
      <c r="H120" s="101">
        <f t="shared" ref="H120:H125" si="32">$B$5</f>
        <v>359</v>
      </c>
      <c r="I120" s="106" t="s">
        <v>38</v>
      </c>
      <c r="J120" s="101" t="s">
        <v>33</v>
      </c>
      <c r="K120" s="114"/>
      <c r="L120" s="101" t="s">
        <v>39</v>
      </c>
      <c r="M120" s="125">
        <f t="shared" ref="M120:M125" si="33">E120*H120*K120</f>
        <v>0</v>
      </c>
      <c r="N120" s="133" t="s">
        <v>31</v>
      </c>
    </row>
    <row r="121" spans="1:15">
      <c r="A121" s="34"/>
      <c r="B121" s="40"/>
      <c r="C121" s="53"/>
      <c r="D121" s="65" t="s">
        <v>22</v>
      </c>
      <c r="E121" s="79">
        <v>600</v>
      </c>
      <c r="F121" s="49" t="s">
        <v>31</v>
      </c>
      <c r="G121" s="2" t="s">
        <v>33</v>
      </c>
      <c r="H121" s="1">
        <f t="shared" si="32"/>
        <v>359</v>
      </c>
      <c r="I121" s="107" t="s">
        <v>38</v>
      </c>
      <c r="J121" s="1" t="s">
        <v>33</v>
      </c>
      <c r="K121" s="114"/>
      <c r="L121" s="1" t="s">
        <v>39</v>
      </c>
      <c r="M121" s="30">
        <f t="shared" si="33"/>
        <v>0</v>
      </c>
      <c r="N121" s="134" t="s">
        <v>31</v>
      </c>
    </row>
    <row r="122" spans="1:15">
      <c r="A122" s="34"/>
      <c r="B122" s="40"/>
      <c r="C122" s="54"/>
      <c r="D122" s="66" t="s">
        <v>23</v>
      </c>
      <c r="E122" s="80">
        <v>0</v>
      </c>
      <c r="F122" s="88" t="s">
        <v>31</v>
      </c>
      <c r="G122" s="93" t="s">
        <v>33</v>
      </c>
      <c r="H122" s="102">
        <f t="shared" si="32"/>
        <v>359</v>
      </c>
      <c r="I122" s="108" t="s">
        <v>38</v>
      </c>
      <c r="J122" s="102" t="s">
        <v>33</v>
      </c>
      <c r="K122" s="114"/>
      <c r="L122" s="102" t="s">
        <v>39</v>
      </c>
      <c r="M122" s="126">
        <f t="shared" si="33"/>
        <v>0</v>
      </c>
      <c r="N122" s="135" t="s">
        <v>31</v>
      </c>
    </row>
    <row r="123" spans="1:15">
      <c r="A123" s="34"/>
      <c r="B123" s="40"/>
      <c r="C123" s="55" t="s">
        <v>16</v>
      </c>
      <c r="D123" s="67" t="s">
        <v>4</v>
      </c>
      <c r="E123" s="78">
        <f>ROUNDDOWN(E124*2.2,-1)</f>
        <v>1980</v>
      </c>
      <c r="F123" s="87" t="s">
        <v>31</v>
      </c>
      <c r="G123" s="92" t="s">
        <v>33</v>
      </c>
      <c r="H123" s="101">
        <f t="shared" si="32"/>
        <v>359</v>
      </c>
      <c r="I123" s="106" t="s">
        <v>38</v>
      </c>
      <c r="J123" s="101" t="s">
        <v>33</v>
      </c>
      <c r="K123" s="114"/>
      <c r="L123" s="101" t="s">
        <v>39</v>
      </c>
      <c r="M123" s="125">
        <f t="shared" si="33"/>
        <v>0</v>
      </c>
      <c r="N123" s="133" t="s">
        <v>31</v>
      </c>
    </row>
    <row r="124" spans="1:15">
      <c r="A124" s="34"/>
      <c r="B124" s="40"/>
      <c r="C124" s="56"/>
      <c r="D124" s="68" t="s">
        <v>22</v>
      </c>
      <c r="E124" s="28">
        <f>ROUNDDOWN(E121*1.5,-1)</f>
        <v>900</v>
      </c>
      <c r="F124" s="49" t="s">
        <v>31</v>
      </c>
      <c r="G124" s="2" t="s">
        <v>33</v>
      </c>
      <c r="H124" s="1">
        <f t="shared" si="32"/>
        <v>359</v>
      </c>
      <c r="I124" s="107" t="s">
        <v>38</v>
      </c>
      <c r="J124" s="1" t="s">
        <v>33</v>
      </c>
      <c r="K124" s="114"/>
      <c r="L124" s="1" t="s">
        <v>39</v>
      </c>
      <c r="M124" s="30">
        <f t="shared" si="33"/>
        <v>0</v>
      </c>
      <c r="N124" s="134" t="s">
        <v>31</v>
      </c>
    </row>
    <row r="125" spans="1:15">
      <c r="A125" s="34"/>
      <c r="B125" s="41"/>
      <c r="C125" s="57"/>
      <c r="D125" s="69" t="s">
        <v>23</v>
      </c>
      <c r="E125" s="80">
        <v>0</v>
      </c>
      <c r="F125" s="88" t="s">
        <v>31</v>
      </c>
      <c r="G125" s="93" t="s">
        <v>33</v>
      </c>
      <c r="H125" s="102">
        <f t="shared" si="32"/>
        <v>359</v>
      </c>
      <c r="I125" s="108" t="s">
        <v>38</v>
      </c>
      <c r="J125" s="102" t="s">
        <v>33</v>
      </c>
      <c r="K125" s="114"/>
      <c r="L125" s="102" t="s">
        <v>39</v>
      </c>
      <c r="M125" s="126">
        <f t="shared" si="33"/>
        <v>0</v>
      </c>
      <c r="N125" s="135" t="s">
        <v>31</v>
      </c>
    </row>
    <row r="126" spans="1:15">
      <c r="A126" s="34"/>
      <c r="B126" s="42" t="s">
        <v>25</v>
      </c>
      <c r="C126" s="58"/>
      <c r="D126" s="58"/>
      <c r="E126" s="81"/>
      <c r="F126" s="89"/>
      <c r="G126" s="94"/>
      <c r="H126" s="103"/>
      <c r="I126" s="109"/>
      <c r="J126" s="103"/>
      <c r="K126" s="115">
        <f>SUM(K127:K132)</f>
        <v>0</v>
      </c>
      <c r="L126" s="115"/>
      <c r="M126" s="127">
        <f>SUM(M127:M132)</f>
        <v>0</v>
      </c>
      <c r="N126" s="136" t="s">
        <v>31</v>
      </c>
      <c r="O126" s="141" t="str">
        <f>IF(K126&gt;1,"稼働率が100%を超えています","")</f>
        <v/>
      </c>
    </row>
    <row r="127" spans="1:15">
      <c r="A127" s="34"/>
      <c r="B127" s="43"/>
      <c r="C127" s="52" t="s">
        <v>14</v>
      </c>
      <c r="D127" s="64" t="s">
        <v>4</v>
      </c>
      <c r="E127" s="78">
        <f>ROUNDDOWN(E128*2.2,-1)</f>
        <v>1760</v>
      </c>
      <c r="F127" s="87" t="s">
        <v>31</v>
      </c>
      <c r="G127" s="92" t="s">
        <v>33</v>
      </c>
      <c r="H127" s="101">
        <f t="shared" ref="H127:H132" si="34">$B$5</f>
        <v>359</v>
      </c>
      <c r="I127" s="106" t="s">
        <v>38</v>
      </c>
      <c r="J127" s="101" t="s">
        <v>33</v>
      </c>
      <c r="K127" s="114"/>
      <c r="L127" s="101" t="s">
        <v>39</v>
      </c>
      <c r="M127" s="125">
        <f t="shared" ref="M127:M132" si="35">E127*H127*K127</f>
        <v>0</v>
      </c>
      <c r="N127" s="133" t="s">
        <v>31</v>
      </c>
    </row>
    <row r="128" spans="1:15">
      <c r="A128" s="34"/>
      <c r="B128" s="43"/>
      <c r="C128" s="53"/>
      <c r="D128" s="65" t="s">
        <v>22</v>
      </c>
      <c r="E128" s="79">
        <v>800</v>
      </c>
      <c r="F128" s="49" t="s">
        <v>31</v>
      </c>
      <c r="G128" s="2" t="s">
        <v>33</v>
      </c>
      <c r="H128" s="1">
        <f t="shared" si="34"/>
        <v>359</v>
      </c>
      <c r="I128" s="107" t="s">
        <v>38</v>
      </c>
      <c r="J128" s="1" t="s">
        <v>33</v>
      </c>
      <c r="K128" s="114"/>
      <c r="L128" s="1" t="s">
        <v>39</v>
      </c>
      <c r="M128" s="30">
        <f t="shared" si="35"/>
        <v>0</v>
      </c>
      <c r="N128" s="134" t="s">
        <v>31</v>
      </c>
    </row>
    <row r="129" spans="1:15">
      <c r="A129" s="34"/>
      <c r="B129" s="43"/>
      <c r="C129" s="54"/>
      <c r="D129" s="66" t="s">
        <v>23</v>
      </c>
      <c r="E129" s="80">
        <v>0</v>
      </c>
      <c r="F129" s="88" t="s">
        <v>31</v>
      </c>
      <c r="G129" s="93" t="s">
        <v>33</v>
      </c>
      <c r="H129" s="102">
        <f t="shared" si="34"/>
        <v>359</v>
      </c>
      <c r="I129" s="108" t="s">
        <v>38</v>
      </c>
      <c r="J129" s="102" t="s">
        <v>33</v>
      </c>
      <c r="K129" s="114"/>
      <c r="L129" s="102" t="s">
        <v>39</v>
      </c>
      <c r="M129" s="126">
        <f t="shared" si="35"/>
        <v>0</v>
      </c>
      <c r="N129" s="135" t="s">
        <v>31</v>
      </c>
    </row>
    <row r="130" spans="1:15">
      <c r="A130" s="34"/>
      <c r="B130" s="43"/>
      <c r="C130" s="55" t="s">
        <v>16</v>
      </c>
      <c r="D130" s="67" t="s">
        <v>4</v>
      </c>
      <c r="E130" s="78">
        <f>ROUNDDOWN(E131*2.2,-1)</f>
        <v>2640</v>
      </c>
      <c r="F130" s="87" t="s">
        <v>31</v>
      </c>
      <c r="G130" s="92" t="s">
        <v>33</v>
      </c>
      <c r="H130" s="101">
        <f t="shared" si="34"/>
        <v>359</v>
      </c>
      <c r="I130" s="106" t="s">
        <v>38</v>
      </c>
      <c r="J130" s="101" t="s">
        <v>33</v>
      </c>
      <c r="K130" s="114"/>
      <c r="L130" s="101" t="s">
        <v>39</v>
      </c>
      <c r="M130" s="125">
        <f t="shared" si="35"/>
        <v>0</v>
      </c>
      <c r="N130" s="133" t="s">
        <v>31</v>
      </c>
    </row>
    <row r="131" spans="1:15">
      <c r="A131" s="34"/>
      <c r="B131" s="43"/>
      <c r="C131" s="56"/>
      <c r="D131" s="68" t="s">
        <v>22</v>
      </c>
      <c r="E131" s="28">
        <f>ROUNDDOWN(E128*1.5,-1)</f>
        <v>1200</v>
      </c>
      <c r="F131" s="49" t="s">
        <v>31</v>
      </c>
      <c r="G131" s="2" t="s">
        <v>33</v>
      </c>
      <c r="H131" s="1">
        <f t="shared" si="34"/>
        <v>359</v>
      </c>
      <c r="I131" s="107" t="s">
        <v>38</v>
      </c>
      <c r="J131" s="1" t="s">
        <v>33</v>
      </c>
      <c r="K131" s="114"/>
      <c r="L131" s="1" t="s">
        <v>39</v>
      </c>
      <c r="M131" s="30">
        <f t="shared" si="35"/>
        <v>0</v>
      </c>
      <c r="N131" s="134" t="s">
        <v>31</v>
      </c>
    </row>
    <row r="132" spans="1:15">
      <c r="A132" s="34"/>
      <c r="B132" s="44"/>
      <c r="C132" s="57"/>
      <c r="D132" s="69" t="s">
        <v>23</v>
      </c>
      <c r="E132" s="80">
        <v>0</v>
      </c>
      <c r="F132" s="88" t="s">
        <v>31</v>
      </c>
      <c r="G132" s="93" t="s">
        <v>33</v>
      </c>
      <c r="H132" s="102">
        <f t="shared" si="34"/>
        <v>359</v>
      </c>
      <c r="I132" s="108" t="s">
        <v>38</v>
      </c>
      <c r="J132" s="102" t="s">
        <v>33</v>
      </c>
      <c r="K132" s="114"/>
      <c r="L132" s="102" t="s">
        <v>39</v>
      </c>
      <c r="M132" s="126">
        <f t="shared" si="35"/>
        <v>0</v>
      </c>
      <c r="N132" s="135" t="s">
        <v>31</v>
      </c>
    </row>
    <row r="133" spans="1:15">
      <c r="A133" s="34"/>
      <c r="B133" s="45" t="s">
        <v>26</v>
      </c>
      <c r="C133" s="59"/>
      <c r="D133" s="59"/>
      <c r="E133" s="82"/>
      <c r="F133" s="90"/>
      <c r="G133" s="95"/>
      <c r="H133" s="104"/>
      <c r="I133" s="110"/>
      <c r="J133" s="104"/>
      <c r="K133" s="116">
        <f>SUM(K134:K139)</f>
        <v>0</v>
      </c>
      <c r="L133" s="116"/>
      <c r="M133" s="128">
        <f>SUM(M134:M139)</f>
        <v>0</v>
      </c>
      <c r="N133" s="137" t="s">
        <v>31</v>
      </c>
      <c r="O133" s="141" t="str">
        <f>IF(K133&gt;1,"稼働率が100%を超えています","")</f>
        <v/>
      </c>
    </row>
    <row r="134" spans="1:15">
      <c r="A134" s="34"/>
      <c r="B134" s="46"/>
      <c r="C134" s="52" t="s">
        <v>14</v>
      </c>
      <c r="D134" s="64" t="s">
        <v>4</v>
      </c>
      <c r="E134" s="78">
        <f>ROUNDDOWN(E135*2.2,-1)</f>
        <v>1320</v>
      </c>
      <c r="F134" s="87" t="s">
        <v>31</v>
      </c>
      <c r="G134" s="92" t="s">
        <v>33</v>
      </c>
      <c r="H134" s="101">
        <f t="shared" ref="H134:H139" si="36">$B$5</f>
        <v>359</v>
      </c>
      <c r="I134" s="106" t="s">
        <v>38</v>
      </c>
      <c r="J134" s="101" t="s">
        <v>33</v>
      </c>
      <c r="K134" s="114"/>
      <c r="L134" s="101" t="s">
        <v>39</v>
      </c>
      <c r="M134" s="125">
        <f t="shared" ref="M134:M139" si="37">E134*H134*K134</f>
        <v>0</v>
      </c>
      <c r="N134" s="133" t="s">
        <v>31</v>
      </c>
    </row>
    <row r="135" spans="1:15">
      <c r="A135" s="34"/>
      <c r="B135" s="46"/>
      <c r="C135" s="53"/>
      <c r="D135" s="65" t="s">
        <v>22</v>
      </c>
      <c r="E135" s="79">
        <v>600</v>
      </c>
      <c r="F135" s="49" t="s">
        <v>31</v>
      </c>
      <c r="G135" s="2" t="s">
        <v>33</v>
      </c>
      <c r="H135" s="1">
        <f t="shared" si="36"/>
        <v>359</v>
      </c>
      <c r="I135" s="107" t="s">
        <v>38</v>
      </c>
      <c r="J135" s="1" t="s">
        <v>33</v>
      </c>
      <c r="K135" s="114"/>
      <c r="L135" s="1" t="s">
        <v>39</v>
      </c>
      <c r="M135" s="30">
        <f t="shared" si="37"/>
        <v>0</v>
      </c>
      <c r="N135" s="134" t="s">
        <v>31</v>
      </c>
    </row>
    <row r="136" spans="1:15">
      <c r="A136" s="34"/>
      <c r="B136" s="46"/>
      <c r="C136" s="54"/>
      <c r="D136" s="66" t="s">
        <v>23</v>
      </c>
      <c r="E136" s="80">
        <v>0</v>
      </c>
      <c r="F136" s="88" t="s">
        <v>31</v>
      </c>
      <c r="G136" s="93" t="s">
        <v>33</v>
      </c>
      <c r="H136" s="102">
        <f t="shared" si="36"/>
        <v>359</v>
      </c>
      <c r="I136" s="108" t="s">
        <v>38</v>
      </c>
      <c r="J136" s="102" t="s">
        <v>33</v>
      </c>
      <c r="K136" s="114"/>
      <c r="L136" s="102" t="s">
        <v>39</v>
      </c>
      <c r="M136" s="126">
        <f t="shared" si="37"/>
        <v>0</v>
      </c>
      <c r="N136" s="135" t="s">
        <v>31</v>
      </c>
    </row>
    <row r="137" spans="1:15">
      <c r="A137" s="34"/>
      <c r="B137" s="46"/>
      <c r="C137" s="55" t="s">
        <v>16</v>
      </c>
      <c r="D137" s="67" t="s">
        <v>4</v>
      </c>
      <c r="E137" s="78">
        <f>ROUNDDOWN(E138*2.2,-1)</f>
        <v>1980</v>
      </c>
      <c r="F137" s="87" t="s">
        <v>31</v>
      </c>
      <c r="G137" s="92" t="s">
        <v>33</v>
      </c>
      <c r="H137" s="101">
        <f t="shared" si="36"/>
        <v>359</v>
      </c>
      <c r="I137" s="106" t="s">
        <v>38</v>
      </c>
      <c r="J137" s="101" t="s">
        <v>33</v>
      </c>
      <c r="K137" s="114"/>
      <c r="L137" s="101" t="s">
        <v>39</v>
      </c>
      <c r="M137" s="125">
        <f t="shared" si="37"/>
        <v>0</v>
      </c>
      <c r="N137" s="133" t="s">
        <v>31</v>
      </c>
    </row>
    <row r="138" spans="1:15">
      <c r="A138" s="34"/>
      <c r="B138" s="46"/>
      <c r="C138" s="56"/>
      <c r="D138" s="68" t="s">
        <v>22</v>
      </c>
      <c r="E138" s="28">
        <f>ROUNDDOWN(E135*1.5,-1)</f>
        <v>900</v>
      </c>
      <c r="F138" s="49" t="s">
        <v>31</v>
      </c>
      <c r="G138" s="2" t="s">
        <v>33</v>
      </c>
      <c r="H138" s="1">
        <f t="shared" si="36"/>
        <v>359</v>
      </c>
      <c r="I138" s="107" t="s">
        <v>38</v>
      </c>
      <c r="J138" s="1" t="s">
        <v>33</v>
      </c>
      <c r="K138" s="114"/>
      <c r="L138" s="1" t="s">
        <v>39</v>
      </c>
      <c r="M138" s="30">
        <f t="shared" si="37"/>
        <v>0</v>
      </c>
      <c r="N138" s="134" t="s">
        <v>31</v>
      </c>
    </row>
    <row r="139" spans="1:15">
      <c r="A139" s="36"/>
      <c r="B139" s="47"/>
      <c r="C139" s="57"/>
      <c r="D139" s="69" t="s">
        <v>23</v>
      </c>
      <c r="E139" s="80">
        <v>0</v>
      </c>
      <c r="F139" s="88" t="s">
        <v>31</v>
      </c>
      <c r="G139" s="93" t="s">
        <v>33</v>
      </c>
      <c r="H139" s="102">
        <f t="shared" si="36"/>
        <v>359</v>
      </c>
      <c r="I139" s="108" t="s">
        <v>38</v>
      </c>
      <c r="J139" s="102" t="s">
        <v>33</v>
      </c>
      <c r="K139" s="114"/>
      <c r="L139" s="102" t="s">
        <v>39</v>
      </c>
      <c r="M139" s="126">
        <f t="shared" si="37"/>
        <v>0</v>
      </c>
      <c r="N139" s="135" t="s">
        <v>31</v>
      </c>
    </row>
    <row r="140" spans="1:15">
      <c r="A140" s="6" t="s">
        <v>5</v>
      </c>
      <c r="B140" s="48"/>
      <c r="C140" s="48"/>
      <c r="D140" s="48"/>
      <c r="E140" s="75"/>
      <c r="F140" s="38"/>
      <c r="G140" s="38"/>
      <c r="H140" s="98"/>
      <c r="I140" s="98"/>
      <c r="J140" s="98" t="s">
        <v>37</v>
      </c>
      <c r="K140" s="98">
        <f>AVERAGE(K141,K148,K155)</f>
        <v>0</v>
      </c>
      <c r="L140" s="98"/>
      <c r="M140" s="122">
        <f>SUM(M141,M148,M155)</f>
        <v>0</v>
      </c>
      <c r="N140" s="130" t="s">
        <v>31</v>
      </c>
    </row>
    <row r="141" spans="1:15">
      <c r="A141" s="34"/>
      <c r="B141" s="39" t="s">
        <v>24</v>
      </c>
      <c r="C141" s="51"/>
      <c r="D141" s="51"/>
      <c r="E141" s="77"/>
      <c r="F141" s="86"/>
      <c r="G141" s="86"/>
      <c r="H141" s="100"/>
      <c r="I141" s="100"/>
      <c r="J141" s="100"/>
      <c r="K141" s="113">
        <f>SUM(K142:K147)</f>
        <v>0</v>
      </c>
      <c r="L141" s="113"/>
      <c r="M141" s="124">
        <f>SUM(M142:M147)</f>
        <v>0</v>
      </c>
      <c r="N141" s="132" t="s">
        <v>31</v>
      </c>
      <c r="O141" s="141" t="str">
        <f>IF(K141&gt;1,"稼働率が100%を超えています","")</f>
        <v/>
      </c>
    </row>
    <row r="142" spans="1:15">
      <c r="A142" s="34"/>
      <c r="B142" s="40"/>
      <c r="C142" s="52" t="s">
        <v>14</v>
      </c>
      <c r="D142" s="64" t="s">
        <v>4</v>
      </c>
      <c r="E142" s="78">
        <f>ROUNDDOWN(E143*2.2,-1)</f>
        <v>4400</v>
      </c>
      <c r="F142" s="87" t="s">
        <v>31</v>
      </c>
      <c r="G142" s="92" t="s">
        <v>33</v>
      </c>
      <c r="H142" s="101">
        <f t="shared" ref="H142:H147" si="38">$B$5</f>
        <v>359</v>
      </c>
      <c r="I142" s="106" t="s">
        <v>38</v>
      </c>
      <c r="J142" s="101" t="s">
        <v>33</v>
      </c>
      <c r="K142" s="114"/>
      <c r="L142" s="101" t="s">
        <v>39</v>
      </c>
      <c r="M142" s="125">
        <f t="shared" ref="M142:M147" si="39">E142*H142*K142</f>
        <v>0</v>
      </c>
      <c r="N142" s="133" t="s">
        <v>31</v>
      </c>
    </row>
    <row r="143" spans="1:15">
      <c r="A143" s="34"/>
      <c r="B143" s="40"/>
      <c r="C143" s="53"/>
      <c r="D143" s="65" t="s">
        <v>22</v>
      </c>
      <c r="E143" s="79">
        <v>2000</v>
      </c>
      <c r="F143" s="49" t="s">
        <v>31</v>
      </c>
      <c r="G143" s="2" t="s">
        <v>33</v>
      </c>
      <c r="H143" s="1">
        <f t="shared" si="38"/>
        <v>359</v>
      </c>
      <c r="I143" s="107" t="s">
        <v>38</v>
      </c>
      <c r="J143" s="1" t="s">
        <v>33</v>
      </c>
      <c r="K143" s="114"/>
      <c r="L143" s="1" t="s">
        <v>39</v>
      </c>
      <c r="M143" s="30">
        <f t="shared" si="39"/>
        <v>0</v>
      </c>
      <c r="N143" s="134" t="s">
        <v>31</v>
      </c>
    </row>
    <row r="144" spans="1:15">
      <c r="A144" s="34"/>
      <c r="B144" s="40"/>
      <c r="C144" s="54"/>
      <c r="D144" s="66" t="s">
        <v>23</v>
      </c>
      <c r="E144" s="80">
        <v>0</v>
      </c>
      <c r="F144" s="88" t="s">
        <v>31</v>
      </c>
      <c r="G144" s="93" t="s">
        <v>33</v>
      </c>
      <c r="H144" s="102">
        <f t="shared" si="38"/>
        <v>359</v>
      </c>
      <c r="I144" s="108" t="s">
        <v>38</v>
      </c>
      <c r="J144" s="102" t="s">
        <v>33</v>
      </c>
      <c r="K144" s="114"/>
      <c r="L144" s="102" t="s">
        <v>39</v>
      </c>
      <c r="M144" s="126">
        <f t="shared" si="39"/>
        <v>0</v>
      </c>
      <c r="N144" s="135" t="s">
        <v>31</v>
      </c>
    </row>
    <row r="145" spans="1:15">
      <c r="A145" s="34"/>
      <c r="B145" s="40"/>
      <c r="C145" s="55" t="s">
        <v>16</v>
      </c>
      <c r="D145" s="67" t="s">
        <v>4</v>
      </c>
      <c r="E145" s="78">
        <f>ROUNDDOWN(E146*2.2,-1)</f>
        <v>6600</v>
      </c>
      <c r="F145" s="87" t="s">
        <v>31</v>
      </c>
      <c r="G145" s="92" t="s">
        <v>33</v>
      </c>
      <c r="H145" s="101">
        <f t="shared" si="38"/>
        <v>359</v>
      </c>
      <c r="I145" s="106" t="s">
        <v>38</v>
      </c>
      <c r="J145" s="101" t="s">
        <v>33</v>
      </c>
      <c r="K145" s="114"/>
      <c r="L145" s="101" t="s">
        <v>39</v>
      </c>
      <c r="M145" s="125">
        <f t="shared" si="39"/>
        <v>0</v>
      </c>
      <c r="N145" s="133" t="s">
        <v>31</v>
      </c>
    </row>
    <row r="146" spans="1:15">
      <c r="A146" s="34"/>
      <c r="B146" s="40"/>
      <c r="C146" s="56"/>
      <c r="D146" s="68" t="s">
        <v>22</v>
      </c>
      <c r="E146" s="28">
        <f>ROUNDDOWN(E143*1.5,-1)</f>
        <v>3000</v>
      </c>
      <c r="F146" s="49" t="s">
        <v>31</v>
      </c>
      <c r="G146" s="2" t="s">
        <v>33</v>
      </c>
      <c r="H146" s="1">
        <f t="shared" si="38"/>
        <v>359</v>
      </c>
      <c r="I146" s="107" t="s">
        <v>38</v>
      </c>
      <c r="J146" s="1" t="s">
        <v>33</v>
      </c>
      <c r="K146" s="114"/>
      <c r="L146" s="1" t="s">
        <v>39</v>
      </c>
      <c r="M146" s="30">
        <f t="shared" si="39"/>
        <v>0</v>
      </c>
      <c r="N146" s="134" t="s">
        <v>31</v>
      </c>
    </row>
    <row r="147" spans="1:15">
      <c r="A147" s="34"/>
      <c r="B147" s="41"/>
      <c r="C147" s="57"/>
      <c r="D147" s="69" t="s">
        <v>23</v>
      </c>
      <c r="E147" s="80">
        <v>0</v>
      </c>
      <c r="F147" s="88" t="s">
        <v>31</v>
      </c>
      <c r="G147" s="93" t="s">
        <v>33</v>
      </c>
      <c r="H147" s="102">
        <f t="shared" si="38"/>
        <v>359</v>
      </c>
      <c r="I147" s="108" t="s">
        <v>38</v>
      </c>
      <c r="J147" s="102" t="s">
        <v>33</v>
      </c>
      <c r="K147" s="114"/>
      <c r="L147" s="102" t="s">
        <v>39</v>
      </c>
      <c r="M147" s="126">
        <f t="shared" si="39"/>
        <v>0</v>
      </c>
      <c r="N147" s="135" t="s">
        <v>31</v>
      </c>
    </row>
    <row r="148" spans="1:15">
      <c r="A148" s="34"/>
      <c r="B148" s="42" t="s">
        <v>25</v>
      </c>
      <c r="C148" s="58"/>
      <c r="D148" s="58"/>
      <c r="E148" s="81"/>
      <c r="F148" s="89"/>
      <c r="G148" s="94"/>
      <c r="H148" s="103"/>
      <c r="I148" s="109"/>
      <c r="J148" s="103"/>
      <c r="K148" s="115">
        <f>SUM(K149:K154)</f>
        <v>0</v>
      </c>
      <c r="L148" s="115"/>
      <c r="M148" s="127">
        <f>SUM(M149:M154)</f>
        <v>0</v>
      </c>
      <c r="N148" s="136" t="s">
        <v>31</v>
      </c>
      <c r="O148" s="141" t="str">
        <f>IF(K148&gt;1,"稼働率が100%を超えています","")</f>
        <v/>
      </c>
    </row>
    <row r="149" spans="1:15">
      <c r="A149" s="34"/>
      <c r="B149" s="43"/>
      <c r="C149" s="52" t="s">
        <v>14</v>
      </c>
      <c r="D149" s="64" t="s">
        <v>4</v>
      </c>
      <c r="E149" s="78">
        <f>ROUNDDOWN(E150*2.2,-1)</f>
        <v>3300</v>
      </c>
      <c r="F149" s="87" t="s">
        <v>31</v>
      </c>
      <c r="G149" s="92" t="s">
        <v>33</v>
      </c>
      <c r="H149" s="101">
        <f t="shared" ref="H149:H154" si="40">$B$5</f>
        <v>359</v>
      </c>
      <c r="I149" s="106" t="s">
        <v>38</v>
      </c>
      <c r="J149" s="101" t="s">
        <v>33</v>
      </c>
      <c r="K149" s="114"/>
      <c r="L149" s="101" t="s">
        <v>39</v>
      </c>
      <c r="M149" s="125">
        <f t="shared" ref="M149:M154" si="41">E149*H149*K149</f>
        <v>0</v>
      </c>
      <c r="N149" s="133" t="s">
        <v>31</v>
      </c>
    </row>
    <row r="150" spans="1:15">
      <c r="A150" s="34"/>
      <c r="B150" s="43"/>
      <c r="C150" s="53"/>
      <c r="D150" s="65" t="s">
        <v>22</v>
      </c>
      <c r="E150" s="79">
        <v>1500</v>
      </c>
      <c r="F150" s="49" t="s">
        <v>31</v>
      </c>
      <c r="G150" s="2" t="s">
        <v>33</v>
      </c>
      <c r="H150" s="1">
        <f t="shared" si="40"/>
        <v>359</v>
      </c>
      <c r="I150" s="107" t="s">
        <v>38</v>
      </c>
      <c r="J150" s="1" t="s">
        <v>33</v>
      </c>
      <c r="K150" s="114"/>
      <c r="L150" s="1" t="s">
        <v>39</v>
      </c>
      <c r="M150" s="30">
        <f t="shared" si="41"/>
        <v>0</v>
      </c>
      <c r="N150" s="134" t="s">
        <v>31</v>
      </c>
    </row>
    <row r="151" spans="1:15">
      <c r="A151" s="34"/>
      <c r="B151" s="43"/>
      <c r="C151" s="54"/>
      <c r="D151" s="66" t="s">
        <v>23</v>
      </c>
      <c r="E151" s="80">
        <v>0</v>
      </c>
      <c r="F151" s="88" t="s">
        <v>31</v>
      </c>
      <c r="G151" s="93" t="s">
        <v>33</v>
      </c>
      <c r="H151" s="102">
        <f t="shared" si="40"/>
        <v>359</v>
      </c>
      <c r="I151" s="108" t="s">
        <v>38</v>
      </c>
      <c r="J151" s="102" t="s">
        <v>33</v>
      </c>
      <c r="K151" s="114"/>
      <c r="L151" s="102" t="s">
        <v>39</v>
      </c>
      <c r="M151" s="126">
        <f t="shared" si="41"/>
        <v>0</v>
      </c>
      <c r="N151" s="135" t="s">
        <v>31</v>
      </c>
    </row>
    <row r="152" spans="1:15">
      <c r="A152" s="34"/>
      <c r="B152" s="43"/>
      <c r="C152" s="55" t="s">
        <v>16</v>
      </c>
      <c r="D152" s="67" t="s">
        <v>4</v>
      </c>
      <c r="E152" s="78">
        <f>ROUNDDOWN(E153*2.2,-1)</f>
        <v>4950</v>
      </c>
      <c r="F152" s="87" t="s">
        <v>31</v>
      </c>
      <c r="G152" s="92" t="s">
        <v>33</v>
      </c>
      <c r="H152" s="101">
        <f t="shared" si="40"/>
        <v>359</v>
      </c>
      <c r="I152" s="106" t="s">
        <v>38</v>
      </c>
      <c r="J152" s="101" t="s">
        <v>33</v>
      </c>
      <c r="K152" s="114"/>
      <c r="L152" s="101" t="s">
        <v>39</v>
      </c>
      <c r="M152" s="125">
        <f t="shared" si="41"/>
        <v>0</v>
      </c>
      <c r="N152" s="133" t="s">
        <v>31</v>
      </c>
    </row>
    <row r="153" spans="1:15">
      <c r="A153" s="34"/>
      <c r="B153" s="43"/>
      <c r="C153" s="56"/>
      <c r="D153" s="68" t="s">
        <v>22</v>
      </c>
      <c r="E153" s="28">
        <f>ROUNDDOWN(E150*1.5,-1)</f>
        <v>2250</v>
      </c>
      <c r="F153" s="49" t="s">
        <v>31</v>
      </c>
      <c r="G153" s="2" t="s">
        <v>33</v>
      </c>
      <c r="H153" s="1">
        <f t="shared" si="40"/>
        <v>359</v>
      </c>
      <c r="I153" s="107" t="s">
        <v>38</v>
      </c>
      <c r="J153" s="1" t="s">
        <v>33</v>
      </c>
      <c r="K153" s="114"/>
      <c r="L153" s="1" t="s">
        <v>39</v>
      </c>
      <c r="M153" s="30">
        <f t="shared" si="41"/>
        <v>0</v>
      </c>
      <c r="N153" s="134" t="s">
        <v>31</v>
      </c>
    </row>
    <row r="154" spans="1:15">
      <c r="A154" s="34"/>
      <c r="B154" s="44"/>
      <c r="C154" s="57"/>
      <c r="D154" s="69" t="s">
        <v>23</v>
      </c>
      <c r="E154" s="80">
        <v>0</v>
      </c>
      <c r="F154" s="88" t="s">
        <v>31</v>
      </c>
      <c r="G154" s="93" t="s">
        <v>33</v>
      </c>
      <c r="H154" s="102">
        <f t="shared" si="40"/>
        <v>359</v>
      </c>
      <c r="I154" s="108" t="s">
        <v>38</v>
      </c>
      <c r="J154" s="102" t="s">
        <v>33</v>
      </c>
      <c r="K154" s="114"/>
      <c r="L154" s="102" t="s">
        <v>39</v>
      </c>
      <c r="M154" s="126">
        <f t="shared" si="41"/>
        <v>0</v>
      </c>
      <c r="N154" s="135" t="s">
        <v>31</v>
      </c>
    </row>
    <row r="155" spans="1:15">
      <c r="A155" s="34"/>
      <c r="B155" s="45" t="s">
        <v>26</v>
      </c>
      <c r="C155" s="59"/>
      <c r="D155" s="59"/>
      <c r="E155" s="82"/>
      <c r="F155" s="90"/>
      <c r="G155" s="95"/>
      <c r="H155" s="104"/>
      <c r="I155" s="110"/>
      <c r="J155" s="104"/>
      <c r="K155" s="116">
        <f>SUM(K156:K161)</f>
        <v>0</v>
      </c>
      <c r="L155" s="116"/>
      <c r="M155" s="128">
        <f>SUM(M156:M161)</f>
        <v>0</v>
      </c>
      <c r="N155" s="137" t="s">
        <v>31</v>
      </c>
      <c r="O155" s="141" t="str">
        <f>IF(K155&gt;1,"稼働率が100%を超えています","")</f>
        <v/>
      </c>
    </row>
    <row r="156" spans="1:15">
      <c r="A156" s="34"/>
      <c r="B156" s="46"/>
      <c r="C156" s="52" t="s">
        <v>14</v>
      </c>
      <c r="D156" s="64" t="s">
        <v>4</v>
      </c>
      <c r="E156" s="78">
        <f>ROUNDDOWN(E157*2.2,-1)</f>
        <v>3300</v>
      </c>
      <c r="F156" s="87" t="s">
        <v>31</v>
      </c>
      <c r="G156" s="92" t="s">
        <v>33</v>
      </c>
      <c r="H156" s="101">
        <f t="shared" ref="H156:H161" si="42">$B$5</f>
        <v>359</v>
      </c>
      <c r="I156" s="106" t="s">
        <v>38</v>
      </c>
      <c r="J156" s="101" t="s">
        <v>33</v>
      </c>
      <c r="K156" s="114"/>
      <c r="L156" s="101" t="s">
        <v>39</v>
      </c>
      <c r="M156" s="125">
        <f t="shared" ref="M156:M161" si="43">E156*H156*K156</f>
        <v>0</v>
      </c>
      <c r="N156" s="133" t="s">
        <v>31</v>
      </c>
    </row>
    <row r="157" spans="1:15">
      <c r="A157" s="34"/>
      <c r="B157" s="46"/>
      <c r="C157" s="53"/>
      <c r="D157" s="65" t="s">
        <v>22</v>
      </c>
      <c r="E157" s="79">
        <v>1500</v>
      </c>
      <c r="F157" s="49" t="s">
        <v>31</v>
      </c>
      <c r="G157" s="2" t="s">
        <v>33</v>
      </c>
      <c r="H157" s="1">
        <f t="shared" si="42"/>
        <v>359</v>
      </c>
      <c r="I157" s="107" t="s">
        <v>38</v>
      </c>
      <c r="J157" s="1" t="s">
        <v>33</v>
      </c>
      <c r="K157" s="114"/>
      <c r="L157" s="1" t="s">
        <v>39</v>
      </c>
      <c r="M157" s="30">
        <f t="shared" si="43"/>
        <v>0</v>
      </c>
      <c r="N157" s="134" t="s">
        <v>31</v>
      </c>
    </row>
    <row r="158" spans="1:15">
      <c r="A158" s="34"/>
      <c r="B158" s="46"/>
      <c r="C158" s="54"/>
      <c r="D158" s="66" t="s">
        <v>23</v>
      </c>
      <c r="E158" s="80">
        <v>0</v>
      </c>
      <c r="F158" s="88" t="s">
        <v>31</v>
      </c>
      <c r="G158" s="93" t="s">
        <v>33</v>
      </c>
      <c r="H158" s="102">
        <f t="shared" si="42"/>
        <v>359</v>
      </c>
      <c r="I158" s="108" t="s">
        <v>38</v>
      </c>
      <c r="J158" s="102" t="s">
        <v>33</v>
      </c>
      <c r="K158" s="114"/>
      <c r="L158" s="102" t="s">
        <v>39</v>
      </c>
      <c r="M158" s="126">
        <f t="shared" si="43"/>
        <v>0</v>
      </c>
      <c r="N158" s="135" t="s">
        <v>31</v>
      </c>
    </row>
    <row r="159" spans="1:15">
      <c r="A159" s="34"/>
      <c r="B159" s="46"/>
      <c r="C159" s="55" t="s">
        <v>16</v>
      </c>
      <c r="D159" s="67" t="s">
        <v>4</v>
      </c>
      <c r="E159" s="78">
        <f>ROUNDDOWN(E160*2.2,-1)</f>
        <v>4950</v>
      </c>
      <c r="F159" s="87" t="s">
        <v>31</v>
      </c>
      <c r="G159" s="92" t="s">
        <v>33</v>
      </c>
      <c r="H159" s="101">
        <f t="shared" si="42"/>
        <v>359</v>
      </c>
      <c r="I159" s="106" t="s">
        <v>38</v>
      </c>
      <c r="J159" s="101" t="s">
        <v>33</v>
      </c>
      <c r="K159" s="114"/>
      <c r="L159" s="101" t="s">
        <v>39</v>
      </c>
      <c r="M159" s="125">
        <f t="shared" si="43"/>
        <v>0</v>
      </c>
      <c r="N159" s="133" t="s">
        <v>31</v>
      </c>
    </row>
    <row r="160" spans="1:15">
      <c r="A160" s="34"/>
      <c r="B160" s="46"/>
      <c r="C160" s="56"/>
      <c r="D160" s="68" t="s">
        <v>22</v>
      </c>
      <c r="E160" s="28">
        <f>ROUNDDOWN(E157*1.5,-1)</f>
        <v>2250</v>
      </c>
      <c r="F160" s="49" t="s">
        <v>31</v>
      </c>
      <c r="G160" s="2" t="s">
        <v>33</v>
      </c>
      <c r="H160" s="1">
        <f t="shared" si="42"/>
        <v>359</v>
      </c>
      <c r="I160" s="107" t="s">
        <v>38</v>
      </c>
      <c r="J160" s="1" t="s">
        <v>33</v>
      </c>
      <c r="K160" s="114"/>
      <c r="L160" s="1" t="s">
        <v>39</v>
      </c>
      <c r="M160" s="30">
        <f t="shared" si="43"/>
        <v>0</v>
      </c>
      <c r="N160" s="134" t="s">
        <v>31</v>
      </c>
    </row>
    <row r="161" spans="1:15">
      <c r="A161" s="36"/>
      <c r="B161" s="47"/>
      <c r="C161" s="57"/>
      <c r="D161" s="69" t="s">
        <v>23</v>
      </c>
      <c r="E161" s="80">
        <v>0</v>
      </c>
      <c r="F161" s="88" t="s">
        <v>31</v>
      </c>
      <c r="G161" s="93" t="s">
        <v>33</v>
      </c>
      <c r="H161" s="102">
        <f t="shared" si="42"/>
        <v>359</v>
      </c>
      <c r="I161" s="108" t="s">
        <v>38</v>
      </c>
      <c r="J161" s="102" t="s">
        <v>33</v>
      </c>
      <c r="K161" s="114"/>
      <c r="L161" s="102" t="s">
        <v>39</v>
      </c>
      <c r="M161" s="126">
        <f t="shared" si="43"/>
        <v>0</v>
      </c>
      <c r="N161" s="135" t="s">
        <v>31</v>
      </c>
    </row>
    <row r="162" spans="1:15">
      <c r="A162" s="6" t="s">
        <v>13</v>
      </c>
      <c r="B162" s="48"/>
      <c r="C162" s="48"/>
      <c r="D162" s="48"/>
      <c r="E162" s="75"/>
      <c r="F162" s="38"/>
      <c r="G162" s="38"/>
      <c r="H162" s="98"/>
      <c r="I162" s="98"/>
      <c r="J162" s="98" t="s">
        <v>37</v>
      </c>
      <c r="K162" s="98">
        <f>AVERAGE(K163,K170,K177)</f>
        <v>0</v>
      </c>
      <c r="L162" s="98"/>
      <c r="M162" s="122">
        <f>SUM(M163,M170,M177)</f>
        <v>0</v>
      </c>
      <c r="N162" s="130" t="s">
        <v>31</v>
      </c>
    </row>
    <row r="163" spans="1:15">
      <c r="A163" s="34"/>
      <c r="B163" s="39" t="s">
        <v>24</v>
      </c>
      <c r="C163" s="51"/>
      <c r="D163" s="51"/>
      <c r="E163" s="77"/>
      <c r="F163" s="86"/>
      <c r="G163" s="86"/>
      <c r="H163" s="100"/>
      <c r="I163" s="100"/>
      <c r="J163" s="100"/>
      <c r="K163" s="113">
        <f>SUM(K164:K169)</f>
        <v>0</v>
      </c>
      <c r="L163" s="113"/>
      <c r="M163" s="124">
        <f>SUM(M164:M169)</f>
        <v>0</v>
      </c>
      <c r="N163" s="132" t="s">
        <v>31</v>
      </c>
      <c r="O163" s="141" t="str">
        <f>IF(K163&gt;1,"稼働率が100%を超えています","")</f>
        <v/>
      </c>
    </row>
    <row r="164" spans="1:15">
      <c r="A164" s="34"/>
      <c r="B164" s="40"/>
      <c r="C164" s="52" t="s">
        <v>14</v>
      </c>
      <c r="D164" s="64" t="s">
        <v>4</v>
      </c>
      <c r="E164" s="78">
        <f>ROUNDDOWN(E165*2.2,-1)</f>
        <v>3960</v>
      </c>
      <c r="F164" s="87" t="s">
        <v>31</v>
      </c>
      <c r="G164" s="92" t="s">
        <v>33</v>
      </c>
      <c r="H164" s="101">
        <f t="shared" ref="H164:H169" si="44">$B$5</f>
        <v>359</v>
      </c>
      <c r="I164" s="106" t="s">
        <v>38</v>
      </c>
      <c r="J164" s="101" t="s">
        <v>33</v>
      </c>
      <c r="K164" s="114"/>
      <c r="L164" s="101" t="s">
        <v>39</v>
      </c>
      <c r="M164" s="125">
        <f t="shared" ref="M164:M169" si="45">E164*H164*K164</f>
        <v>0</v>
      </c>
      <c r="N164" s="133" t="s">
        <v>31</v>
      </c>
    </row>
    <row r="165" spans="1:15">
      <c r="A165" s="34"/>
      <c r="B165" s="40"/>
      <c r="C165" s="53"/>
      <c r="D165" s="65" t="s">
        <v>22</v>
      </c>
      <c r="E165" s="79">
        <v>1800</v>
      </c>
      <c r="F165" s="49" t="s">
        <v>31</v>
      </c>
      <c r="G165" s="2" t="s">
        <v>33</v>
      </c>
      <c r="H165" s="1">
        <f t="shared" si="44"/>
        <v>359</v>
      </c>
      <c r="I165" s="107" t="s">
        <v>38</v>
      </c>
      <c r="J165" s="1" t="s">
        <v>33</v>
      </c>
      <c r="K165" s="114"/>
      <c r="L165" s="1" t="s">
        <v>39</v>
      </c>
      <c r="M165" s="30">
        <f t="shared" si="45"/>
        <v>0</v>
      </c>
      <c r="N165" s="134" t="s">
        <v>31</v>
      </c>
    </row>
    <row r="166" spans="1:15">
      <c r="A166" s="34"/>
      <c r="B166" s="40"/>
      <c r="C166" s="54"/>
      <c r="D166" s="66" t="s">
        <v>23</v>
      </c>
      <c r="E166" s="80">
        <v>0</v>
      </c>
      <c r="F166" s="88" t="s">
        <v>31</v>
      </c>
      <c r="G166" s="93" t="s">
        <v>33</v>
      </c>
      <c r="H166" s="102">
        <f t="shared" si="44"/>
        <v>359</v>
      </c>
      <c r="I166" s="108" t="s">
        <v>38</v>
      </c>
      <c r="J166" s="102" t="s">
        <v>33</v>
      </c>
      <c r="K166" s="114"/>
      <c r="L166" s="102" t="s">
        <v>39</v>
      </c>
      <c r="M166" s="126">
        <f t="shared" si="45"/>
        <v>0</v>
      </c>
      <c r="N166" s="135" t="s">
        <v>31</v>
      </c>
    </row>
    <row r="167" spans="1:15">
      <c r="A167" s="34"/>
      <c r="B167" s="40"/>
      <c r="C167" s="55" t="s">
        <v>16</v>
      </c>
      <c r="D167" s="67" t="s">
        <v>4</v>
      </c>
      <c r="E167" s="78">
        <f>ROUNDDOWN(E168*2.2,-1)</f>
        <v>5940</v>
      </c>
      <c r="F167" s="87" t="s">
        <v>31</v>
      </c>
      <c r="G167" s="92" t="s">
        <v>33</v>
      </c>
      <c r="H167" s="101">
        <f t="shared" si="44"/>
        <v>359</v>
      </c>
      <c r="I167" s="106" t="s">
        <v>38</v>
      </c>
      <c r="J167" s="101" t="s">
        <v>33</v>
      </c>
      <c r="K167" s="114"/>
      <c r="L167" s="101" t="s">
        <v>39</v>
      </c>
      <c r="M167" s="125">
        <f t="shared" si="45"/>
        <v>0</v>
      </c>
      <c r="N167" s="133" t="s">
        <v>31</v>
      </c>
    </row>
    <row r="168" spans="1:15">
      <c r="A168" s="34"/>
      <c r="B168" s="40"/>
      <c r="C168" s="56"/>
      <c r="D168" s="68" t="s">
        <v>22</v>
      </c>
      <c r="E168" s="28">
        <f>ROUNDDOWN(E165*1.5,-1)</f>
        <v>2700</v>
      </c>
      <c r="F168" s="49" t="s">
        <v>31</v>
      </c>
      <c r="G168" s="2" t="s">
        <v>33</v>
      </c>
      <c r="H168" s="1">
        <f t="shared" si="44"/>
        <v>359</v>
      </c>
      <c r="I168" s="107" t="s">
        <v>38</v>
      </c>
      <c r="J168" s="1" t="s">
        <v>33</v>
      </c>
      <c r="K168" s="114"/>
      <c r="L168" s="1" t="s">
        <v>39</v>
      </c>
      <c r="M168" s="30">
        <f t="shared" si="45"/>
        <v>0</v>
      </c>
      <c r="N168" s="134" t="s">
        <v>31</v>
      </c>
    </row>
    <row r="169" spans="1:15">
      <c r="A169" s="34"/>
      <c r="B169" s="41"/>
      <c r="C169" s="57"/>
      <c r="D169" s="69" t="s">
        <v>23</v>
      </c>
      <c r="E169" s="80">
        <v>0</v>
      </c>
      <c r="F169" s="88" t="s">
        <v>31</v>
      </c>
      <c r="G169" s="93" t="s">
        <v>33</v>
      </c>
      <c r="H169" s="102">
        <f t="shared" si="44"/>
        <v>359</v>
      </c>
      <c r="I169" s="108" t="s">
        <v>38</v>
      </c>
      <c r="J169" s="102" t="s">
        <v>33</v>
      </c>
      <c r="K169" s="114"/>
      <c r="L169" s="102" t="s">
        <v>39</v>
      </c>
      <c r="M169" s="126">
        <f t="shared" si="45"/>
        <v>0</v>
      </c>
      <c r="N169" s="135" t="s">
        <v>31</v>
      </c>
    </row>
    <row r="170" spans="1:15">
      <c r="A170" s="34"/>
      <c r="B170" s="42" t="s">
        <v>25</v>
      </c>
      <c r="C170" s="58"/>
      <c r="D170" s="58"/>
      <c r="E170" s="81"/>
      <c r="F170" s="89"/>
      <c r="G170" s="94"/>
      <c r="H170" s="103"/>
      <c r="I170" s="109"/>
      <c r="J170" s="103"/>
      <c r="K170" s="115">
        <f>SUM(K171:K176)</f>
        <v>0</v>
      </c>
      <c r="L170" s="115"/>
      <c r="M170" s="127">
        <f>SUM(M171:M176)</f>
        <v>0</v>
      </c>
      <c r="N170" s="136" t="s">
        <v>31</v>
      </c>
      <c r="O170" s="141" t="str">
        <f>IF(K170&gt;1,"稼働率が100%を超えています","")</f>
        <v/>
      </c>
    </row>
    <row r="171" spans="1:15">
      <c r="A171" s="34"/>
      <c r="B171" s="43"/>
      <c r="C171" s="52" t="s">
        <v>14</v>
      </c>
      <c r="D171" s="64" t="s">
        <v>4</v>
      </c>
      <c r="E171" s="78">
        <f>ROUNDDOWN(E172*2.2,-1)</f>
        <v>5280</v>
      </c>
      <c r="F171" s="87" t="s">
        <v>31</v>
      </c>
      <c r="G171" s="92" t="s">
        <v>33</v>
      </c>
      <c r="H171" s="101">
        <f t="shared" ref="H171:H176" si="46">$B$5</f>
        <v>359</v>
      </c>
      <c r="I171" s="106" t="s">
        <v>38</v>
      </c>
      <c r="J171" s="101" t="s">
        <v>33</v>
      </c>
      <c r="K171" s="114"/>
      <c r="L171" s="101" t="s">
        <v>39</v>
      </c>
      <c r="M171" s="125">
        <f t="shared" ref="M171:M176" si="47">E171*H171*K171</f>
        <v>0</v>
      </c>
      <c r="N171" s="133" t="s">
        <v>31</v>
      </c>
    </row>
    <row r="172" spans="1:15">
      <c r="A172" s="34"/>
      <c r="B172" s="43"/>
      <c r="C172" s="53"/>
      <c r="D172" s="65" t="s">
        <v>22</v>
      </c>
      <c r="E172" s="79">
        <v>2400</v>
      </c>
      <c r="F172" s="49" t="s">
        <v>31</v>
      </c>
      <c r="G172" s="2" t="s">
        <v>33</v>
      </c>
      <c r="H172" s="1">
        <f t="shared" si="46"/>
        <v>359</v>
      </c>
      <c r="I172" s="107" t="s">
        <v>38</v>
      </c>
      <c r="J172" s="1" t="s">
        <v>33</v>
      </c>
      <c r="K172" s="114"/>
      <c r="L172" s="1" t="s">
        <v>39</v>
      </c>
      <c r="M172" s="30">
        <f t="shared" si="47"/>
        <v>0</v>
      </c>
      <c r="N172" s="134" t="s">
        <v>31</v>
      </c>
    </row>
    <row r="173" spans="1:15">
      <c r="A173" s="34"/>
      <c r="B173" s="43"/>
      <c r="C173" s="54"/>
      <c r="D173" s="66" t="s">
        <v>23</v>
      </c>
      <c r="E173" s="80">
        <v>0</v>
      </c>
      <c r="F173" s="88" t="s">
        <v>31</v>
      </c>
      <c r="G173" s="93" t="s">
        <v>33</v>
      </c>
      <c r="H173" s="102">
        <f t="shared" si="46"/>
        <v>359</v>
      </c>
      <c r="I173" s="108" t="s">
        <v>38</v>
      </c>
      <c r="J173" s="102" t="s">
        <v>33</v>
      </c>
      <c r="K173" s="114"/>
      <c r="L173" s="102" t="s">
        <v>39</v>
      </c>
      <c r="M173" s="126">
        <f t="shared" si="47"/>
        <v>0</v>
      </c>
      <c r="N173" s="135" t="s">
        <v>31</v>
      </c>
    </row>
    <row r="174" spans="1:15">
      <c r="A174" s="34"/>
      <c r="B174" s="43"/>
      <c r="C174" s="55" t="s">
        <v>16</v>
      </c>
      <c r="D174" s="67" t="s">
        <v>4</v>
      </c>
      <c r="E174" s="78">
        <f>ROUNDDOWN(E175*2.2,-1)</f>
        <v>7920</v>
      </c>
      <c r="F174" s="87" t="s">
        <v>31</v>
      </c>
      <c r="G174" s="92" t="s">
        <v>33</v>
      </c>
      <c r="H174" s="101">
        <f t="shared" si="46"/>
        <v>359</v>
      </c>
      <c r="I174" s="106" t="s">
        <v>38</v>
      </c>
      <c r="J174" s="101" t="s">
        <v>33</v>
      </c>
      <c r="K174" s="114"/>
      <c r="L174" s="101" t="s">
        <v>39</v>
      </c>
      <c r="M174" s="125">
        <f t="shared" si="47"/>
        <v>0</v>
      </c>
      <c r="N174" s="133" t="s">
        <v>31</v>
      </c>
    </row>
    <row r="175" spans="1:15">
      <c r="A175" s="34"/>
      <c r="B175" s="43"/>
      <c r="C175" s="56"/>
      <c r="D175" s="68" t="s">
        <v>22</v>
      </c>
      <c r="E175" s="28">
        <f>ROUNDDOWN(E172*1.5,-1)</f>
        <v>3600</v>
      </c>
      <c r="F175" s="49" t="s">
        <v>31</v>
      </c>
      <c r="G175" s="2" t="s">
        <v>33</v>
      </c>
      <c r="H175" s="1">
        <f t="shared" si="46"/>
        <v>359</v>
      </c>
      <c r="I175" s="107" t="s">
        <v>38</v>
      </c>
      <c r="J175" s="1" t="s">
        <v>33</v>
      </c>
      <c r="K175" s="114"/>
      <c r="L175" s="1" t="s">
        <v>39</v>
      </c>
      <c r="M175" s="30">
        <f t="shared" si="47"/>
        <v>0</v>
      </c>
      <c r="N175" s="134" t="s">
        <v>31</v>
      </c>
    </row>
    <row r="176" spans="1:15">
      <c r="A176" s="34"/>
      <c r="B176" s="44"/>
      <c r="C176" s="57"/>
      <c r="D176" s="69" t="s">
        <v>23</v>
      </c>
      <c r="E176" s="80">
        <v>0</v>
      </c>
      <c r="F176" s="88" t="s">
        <v>31</v>
      </c>
      <c r="G176" s="93" t="s">
        <v>33</v>
      </c>
      <c r="H176" s="102">
        <f t="shared" si="46"/>
        <v>359</v>
      </c>
      <c r="I176" s="108" t="s">
        <v>38</v>
      </c>
      <c r="J176" s="102" t="s">
        <v>33</v>
      </c>
      <c r="K176" s="114"/>
      <c r="L176" s="102" t="s">
        <v>39</v>
      </c>
      <c r="M176" s="126">
        <f t="shared" si="47"/>
        <v>0</v>
      </c>
      <c r="N176" s="135" t="s">
        <v>31</v>
      </c>
    </row>
    <row r="177" spans="1:15">
      <c r="A177" s="34"/>
      <c r="B177" s="45" t="s">
        <v>26</v>
      </c>
      <c r="C177" s="59"/>
      <c r="D177" s="59"/>
      <c r="E177" s="82"/>
      <c r="F177" s="90"/>
      <c r="G177" s="95"/>
      <c r="H177" s="104"/>
      <c r="I177" s="110"/>
      <c r="J177" s="104"/>
      <c r="K177" s="116">
        <f>SUM(K178:K183)</f>
        <v>0</v>
      </c>
      <c r="L177" s="116"/>
      <c r="M177" s="128">
        <f>SUM(M178:M183)</f>
        <v>0</v>
      </c>
      <c r="N177" s="137" t="s">
        <v>31</v>
      </c>
      <c r="O177" s="141" t="str">
        <f>IF(K177&gt;1,"稼働率が100%を超えています","")</f>
        <v/>
      </c>
    </row>
    <row r="178" spans="1:15">
      <c r="A178" s="34"/>
      <c r="B178" s="46"/>
      <c r="C178" s="52" t="s">
        <v>14</v>
      </c>
      <c r="D178" s="64" t="s">
        <v>4</v>
      </c>
      <c r="E178" s="78">
        <f>ROUNDDOWN(E179*2.2,-1)</f>
        <v>3960</v>
      </c>
      <c r="F178" s="87" t="s">
        <v>31</v>
      </c>
      <c r="G178" s="92" t="s">
        <v>33</v>
      </c>
      <c r="H178" s="101">
        <f t="shared" ref="H178:H183" si="48">$B$5</f>
        <v>359</v>
      </c>
      <c r="I178" s="106" t="s">
        <v>38</v>
      </c>
      <c r="J178" s="101" t="s">
        <v>33</v>
      </c>
      <c r="K178" s="114"/>
      <c r="L178" s="101" t="s">
        <v>39</v>
      </c>
      <c r="M178" s="125">
        <f t="shared" ref="M178:M183" si="49">E178*H178*K178</f>
        <v>0</v>
      </c>
      <c r="N178" s="133" t="s">
        <v>31</v>
      </c>
    </row>
    <row r="179" spans="1:15">
      <c r="A179" s="34"/>
      <c r="B179" s="46"/>
      <c r="C179" s="53"/>
      <c r="D179" s="65" t="s">
        <v>22</v>
      </c>
      <c r="E179" s="79">
        <v>1800</v>
      </c>
      <c r="F179" s="49" t="s">
        <v>31</v>
      </c>
      <c r="G179" s="2" t="s">
        <v>33</v>
      </c>
      <c r="H179" s="1">
        <f t="shared" si="48"/>
        <v>359</v>
      </c>
      <c r="I179" s="107" t="s">
        <v>38</v>
      </c>
      <c r="J179" s="1" t="s">
        <v>33</v>
      </c>
      <c r="K179" s="114"/>
      <c r="L179" s="1" t="s">
        <v>39</v>
      </c>
      <c r="M179" s="30">
        <f t="shared" si="49"/>
        <v>0</v>
      </c>
      <c r="N179" s="134" t="s">
        <v>31</v>
      </c>
    </row>
    <row r="180" spans="1:15">
      <c r="A180" s="34"/>
      <c r="B180" s="46"/>
      <c r="C180" s="54"/>
      <c r="D180" s="66" t="s">
        <v>23</v>
      </c>
      <c r="E180" s="80">
        <v>0</v>
      </c>
      <c r="F180" s="88" t="s">
        <v>31</v>
      </c>
      <c r="G180" s="93" t="s">
        <v>33</v>
      </c>
      <c r="H180" s="102">
        <f t="shared" si="48"/>
        <v>359</v>
      </c>
      <c r="I180" s="108" t="s">
        <v>38</v>
      </c>
      <c r="J180" s="102" t="s">
        <v>33</v>
      </c>
      <c r="K180" s="114"/>
      <c r="L180" s="102" t="s">
        <v>39</v>
      </c>
      <c r="M180" s="126">
        <f t="shared" si="49"/>
        <v>0</v>
      </c>
      <c r="N180" s="135" t="s">
        <v>31</v>
      </c>
    </row>
    <row r="181" spans="1:15">
      <c r="A181" s="34"/>
      <c r="B181" s="46"/>
      <c r="C181" s="55" t="s">
        <v>16</v>
      </c>
      <c r="D181" s="67" t="s">
        <v>4</v>
      </c>
      <c r="E181" s="78">
        <f>ROUNDDOWN(E182*2.2,-1)</f>
        <v>5940</v>
      </c>
      <c r="F181" s="87" t="s">
        <v>31</v>
      </c>
      <c r="G181" s="92" t="s">
        <v>33</v>
      </c>
      <c r="H181" s="101">
        <f t="shared" si="48"/>
        <v>359</v>
      </c>
      <c r="I181" s="106" t="s">
        <v>38</v>
      </c>
      <c r="J181" s="101" t="s">
        <v>33</v>
      </c>
      <c r="K181" s="114"/>
      <c r="L181" s="101" t="s">
        <v>39</v>
      </c>
      <c r="M181" s="125">
        <f t="shared" si="49"/>
        <v>0</v>
      </c>
      <c r="N181" s="133" t="s">
        <v>31</v>
      </c>
    </row>
    <row r="182" spans="1:15">
      <c r="A182" s="34"/>
      <c r="B182" s="46"/>
      <c r="C182" s="56"/>
      <c r="D182" s="68" t="s">
        <v>22</v>
      </c>
      <c r="E182" s="28">
        <f>ROUNDDOWN(E179*1.5,-1)</f>
        <v>2700</v>
      </c>
      <c r="F182" s="49" t="s">
        <v>31</v>
      </c>
      <c r="G182" s="2" t="s">
        <v>33</v>
      </c>
      <c r="H182" s="1">
        <f t="shared" si="48"/>
        <v>359</v>
      </c>
      <c r="I182" s="107" t="s">
        <v>38</v>
      </c>
      <c r="J182" s="1" t="s">
        <v>33</v>
      </c>
      <c r="K182" s="114"/>
      <c r="L182" s="1" t="s">
        <v>39</v>
      </c>
      <c r="M182" s="30">
        <f t="shared" si="49"/>
        <v>0</v>
      </c>
      <c r="N182" s="134" t="s">
        <v>31</v>
      </c>
    </row>
    <row r="183" spans="1:15">
      <c r="A183" s="36"/>
      <c r="B183" s="47"/>
      <c r="C183" s="57"/>
      <c r="D183" s="69" t="s">
        <v>23</v>
      </c>
      <c r="E183" s="80">
        <v>0</v>
      </c>
      <c r="F183" s="88" t="s">
        <v>31</v>
      </c>
      <c r="G183" s="93" t="s">
        <v>33</v>
      </c>
      <c r="H183" s="102">
        <f t="shared" si="48"/>
        <v>359</v>
      </c>
      <c r="I183" s="108" t="s">
        <v>38</v>
      </c>
      <c r="J183" s="102" t="s">
        <v>33</v>
      </c>
      <c r="K183" s="114"/>
      <c r="L183" s="102" t="s">
        <v>39</v>
      </c>
      <c r="M183" s="126">
        <f t="shared" si="49"/>
        <v>0</v>
      </c>
      <c r="N183" s="135" t="s">
        <v>31</v>
      </c>
    </row>
    <row r="184" spans="1:15">
      <c r="A184" s="6" t="s">
        <v>0</v>
      </c>
      <c r="B184" s="48"/>
      <c r="C184" s="48"/>
      <c r="D184" s="48"/>
      <c r="E184" s="75"/>
      <c r="F184" s="38"/>
      <c r="G184" s="38"/>
      <c r="H184" s="98"/>
      <c r="I184" s="98"/>
      <c r="J184" s="98" t="s">
        <v>37</v>
      </c>
      <c r="K184" s="98">
        <f>AVERAGE(K185,K192,K199)</f>
        <v>0</v>
      </c>
      <c r="L184" s="98"/>
      <c r="M184" s="122">
        <f>SUM(M185,M192,M199)</f>
        <v>0</v>
      </c>
      <c r="N184" s="130" t="s">
        <v>31</v>
      </c>
    </row>
    <row r="185" spans="1:15">
      <c r="A185" s="34"/>
      <c r="B185" s="39" t="s">
        <v>24</v>
      </c>
      <c r="C185" s="51"/>
      <c r="D185" s="51"/>
      <c r="E185" s="77"/>
      <c r="F185" s="86"/>
      <c r="G185" s="86"/>
      <c r="H185" s="100"/>
      <c r="I185" s="100"/>
      <c r="J185" s="100"/>
      <c r="K185" s="113">
        <f>SUM(K186:K191)</f>
        <v>0</v>
      </c>
      <c r="L185" s="113"/>
      <c r="M185" s="124">
        <f>SUM(M186:M191)</f>
        <v>0</v>
      </c>
      <c r="N185" s="132" t="s">
        <v>31</v>
      </c>
      <c r="O185" s="141" t="str">
        <f>IF(K185&gt;1,"稼働率が100%を超えています","")</f>
        <v/>
      </c>
    </row>
    <row r="186" spans="1:15">
      <c r="A186" s="34"/>
      <c r="B186" s="40"/>
      <c r="C186" s="52" t="s">
        <v>14</v>
      </c>
      <c r="D186" s="64" t="s">
        <v>4</v>
      </c>
      <c r="E186" s="78">
        <f>ROUNDDOWN(E187*2.2,-1)</f>
        <v>3300</v>
      </c>
      <c r="F186" s="87" t="s">
        <v>31</v>
      </c>
      <c r="G186" s="92" t="s">
        <v>33</v>
      </c>
      <c r="H186" s="101">
        <f t="shared" ref="H186:H191" si="50">$B$5</f>
        <v>359</v>
      </c>
      <c r="I186" s="106" t="s">
        <v>38</v>
      </c>
      <c r="J186" s="101" t="s">
        <v>33</v>
      </c>
      <c r="K186" s="114"/>
      <c r="L186" s="101" t="s">
        <v>39</v>
      </c>
      <c r="M186" s="125">
        <f t="shared" ref="M186:M191" si="51">E186*H186*K186</f>
        <v>0</v>
      </c>
      <c r="N186" s="133" t="s">
        <v>31</v>
      </c>
    </row>
    <row r="187" spans="1:15">
      <c r="A187" s="34"/>
      <c r="B187" s="40"/>
      <c r="C187" s="53"/>
      <c r="D187" s="65" t="s">
        <v>22</v>
      </c>
      <c r="E187" s="79">
        <v>1500</v>
      </c>
      <c r="F187" s="49" t="s">
        <v>31</v>
      </c>
      <c r="G187" s="2" t="s">
        <v>33</v>
      </c>
      <c r="H187" s="1">
        <f t="shared" si="50"/>
        <v>359</v>
      </c>
      <c r="I187" s="107" t="s">
        <v>38</v>
      </c>
      <c r="J187" s="1" t="s">
        <v>33</v>
      </c>
      <c r="K187" s="114"/>
      <c r="L187" s="1" t="s">
        <v>39</v>
      </c>
      <c r="M187" s="30">
        <f t="shared" si="51"/>
        <v>0</v>
      </c>
      <c r="N187" s="134" t="s">
        <v>31</v>
      </c>
    </row>
    <row r="188" spans="1:15">
      <c r="A188" s="34"/>
      <c r="B188" s="40"/>
      <c r="C188" s="54"/>
      <c r="D188" s="66" t="s">
        <v>23</v>
      </c>
      <c r="E188" s="80">
        <v>0</v>
      </c>
      <c r="F188" s="88" t="s">
        <v>31</v>
      </c>
      <c r="G188" s="93" t="s">
        <v>33</v>
      </c>
      <c r="H188" s="102">
        <f t="shared" si="50"/>
        <v>359</v>
      </c>
      <c r="I188" s="108" t="s">
        <v>38</v>
      </c>
      <c r="J188" s="102" t="s">
        <v>33</v>
      </c>
      <c r="K188" s="114"/>
      <c r="L188" s="102" t="s">
        <v>39</v>
      </c>
      <c r="M188" s="126">
        <f t="shared" si="51"/>
        <v>0</v>
      </c>
      <c r="N188" s="135" t="s">
        <v>31</v>
      </c>
    </row>
    <row r="189" spans="1:15">
      <c r="A189" s="34"/>
      <c r="B189" s="40"/>
      <c r="C189" s="55" t="s">
        <v>16</v>
      </c>
      <c r="D189" s="67" t="s">
        <v>4</v>
      </c>
      <c r="E189" s="78">
        <f>ROUNDDOWN(E190*2.2,-1)</f>
        <v>4950</v>
      </c>
      <c r="F189" s="87" t="s">
        <v>31</v>
      </c>
      <c r="G189" s="92" t="s">
        <v>33</v>
      </c>
      <c r="H189" s="101">
        <f t="shared" si="50"/>
        <v>359</v>
      </c>
      <c r="I189" s="106" t="s">
        <v>38</v>
      </c>
      <c r="J189" s="101" t="s">
        <v>33</v>
      </c>
      <c r="K189" s="114"/>
      <c r="L189" s="101" t="s">
        <v>39</v>
      </c>
      <c r="M189" s="125">
        <f t="shared" si="51"/>
        <v>0</v>
      </c>
      <c r="N189" s="133" t="s">
        <v>31</v>
      </c>
    </row>
    <row r="190" spans="1:15">
      <c r="A190" s="34"/>
      <c r="B190" s="40"/>
      <c r="C190" s="56"/>
      <c r="D190" s="68" t="s">
        <v>22</v>
      </c>
      <c r="E190" s="28">
        <f>ROUNDDOWN(E187*1.5,-1)</f>
        <v>2250</v>
      </c>
      <c r="F190" s="49" t="s">
        <v>31</v>
      </c>
      <c r="G190" s="2" t="s">
        <v>33</v>
      </c>
      <c r="H190" s="1">
        <f t="shared" si="50"/>
        <v>359</v>
      </c>
      <c r="I190" s="107" t="s">
        <v>38</v>
      </c>
      <c r="J190" s="1" t="s">
        <v>33</v>
      </c>
      <c r="K190" s="114"/>
      <c r="L190" s="1" t="s">
        <v>39</v>
      </c>
      <c r="M190" s="30">
        <f t="shared" si="51"/>
        <v>0</v>
      </c>
      <c r="N190" s="134" t="s">
        <v>31</v>
      </c>
    </row>
    <row r="191" spans="1:15">
      <c r="A191" s="34"/>
      <c r="B191" s="41"/>
      <c r="C191" s="57"/>
      <c r="D191" s="69" t="s">
        <v>23</v>
      </c>
      <c r="E191" s="80">
        <v>0</v>
      </c>
      <c r="F191" s="88" t="s">
        <v>31</v>
      </c>
      <c r="G191" s="93" t="s">
        <v>33</v>
      </c>
      <c r="H191" s="102">
        <f t="shared" si="50"/>
        <v>359</v>
      </c>
      <c r="I191" s="108" t="s">
        <v>38</v>
      </c>
      <c r="J191" s="102" t="s">
        <v>33</v>
      </c>
      <c r="K191" s="114"/>
      <c r="L191" s="102" t="s">
        <v>39</v>
      </c>
      <c r="M191" s="126">
        <f t="shared" si="51"/>
        <v>0</v>
      </c>
      <c r="N191" s="135" t="s">
        <v>31</v>
      </c>
    </row>
    <row r="192" spans="1:15">
      <c r="A192" s="34"/>
      <c r="B192" s="42" t="s">
        <v>25</v>
      </c>
      <c r="C192" s="58"/>
      <c r="D192" s="58"/>
      <c r="E192" s="81"/>
      <c r="F192" s="89"/>
      <c r="G192" s="94"/>
      <c r="H192" s="103"/>
      <c r="I192" s="109"/>
      <c r="J192" s="103"/>
      <c r="K192" s="115">
        <f>SUM(K193:K198)</f>
        <v>0</v>
      </c>
      <c r="L192" s="115"/>
      <c r="M192" s="127">
        <f>SUM(M193:M198)</f>
        <v>0</v>
      </c>
      <c r="N192" s="136" t="s">
        <v>31</v>
      </c>
      <c r="O192" s="141" t="str">
        <f>IF(K192&gt;1,"稼働率が100%を超えています","")</f>
        <v/>
      </c>
    </row>
    <row r="193" spans="1:15">
      <c r="A193" s="34"/>
      <c r="B193" s="43"/>
      <c r="C193" s="52" t="s">
        <v>14</v>
      </c>
      <c r="D193" s="64" t="s">
        <v>4</v>
      </c>
      <c r="E193" s="78">
        <f>ROUNDDOWN(E194*2.2,-1)</f>
        <v>4400</v>
      </c>
      <c r="F193" s="87" t="s">
        <v>31</v>
      </c>
      <c r="G193" s="92" t="s">
        <v>33</v>
      </c>
      <c r="H193" s="101">
        <f t="shared" ref="H193:H198" si="52">$B$5</f>
        <v>359</v>
      </c>
      <c r="I193" s="106" t="s">
        <v>38</v>
      </c>
      <c r="J193" s="101" t="s">
        <v>33</v>
      </c>
      <c r="K193" s="114"/>
      <c r="L193" s="101" t="s">
        <v>39</v>
      </c>
      <c r="M193" s="125">
        <f t="shared" ref="M193:M198" si="53">E193*H193*K193</f>
        <v>0</v>
      </c>
      <c r="N193" s="133" t="s">
        <v>31</v>
      </c>
    </row>
    <row r="194" spans="1:15">
      <c r="A194" s="34"/>
      <c r="B194" s="43"/>
      <c r="C194" s="53"/>
      <c r="D194" s="65" t="s">
        <v>22</v>
      </c>
      <c r="E194" s="79">
        <v>2000</v>
      </c>
      <c r="F194" s="49" t="s">
        <v>31</v>
      </c>
      <c r="G194" s="2" t="s">
        <v>33</v>
      </c>
      <c r="H194" s="1">
        <f t="shared" si="52"/>
        <v>359</v>
      </c>
      <c r="I194" s="107" t="s">
        <v>38</v>
      </c>
      <c r="J194" s="1" t="s">
        <v>33</v>
      </c>
      <c r="K194" s="114"/>
      <c r="L194" s="1" t="s">
        <v>39</v>
      </c>
      <c r="M194" s="30">
        <f t="shared" si="53"/>
        <v>0</v>
      </c>
      <c r="N194" s="134" t="s">
        <v>31</v>
      </c>
    </row>
    <row r="195" spans="1:15">
      <c r="A195" s="34"/>
      <c r="B195" s="43"/>
      <c r="C195" s="54"/>
      <c r="D195" s="66" t="s">
        <v>23</v>
      </c>
      <c r="E195" s="80">
        <v>0</v>
      </c>
      <c r="F195" s="88" t="s">
        <v>31</v>
      </c>
      <c r="G195" s="93" t="s">
        <v>33</v>
      </c>
      <c r="H195" s="102">
        <f t="shared" si="52"/>
        <v>359</v>
      </c>
      <c r="I195" s="108" t="s">
        <v>38</v>
      </c>
      <c r="J195" s="102" t="s">
        <v>33</v>
      </c>
      <c r="K195" s="114"/>
      <c r="L195" s="102" t="s">
        <v>39</v>
      </c>
      <c r="M195" s="126">
        <f t="shared" si="53"/>
        <v>0</v>
      </c>
      <c r="N195" s="135" t="s">
        <v>31</v>
      </c>
    </row>
    <row r="196" spans="1:15">
      <c r="A196" s="34"/>
      <c r="B196" s="43"/>
      <c r="C196" s="55" t="s">
        <v>16</v>
      </c>
      <c r="D196" s="67" t="s">
        <v>4</v>
      </c>
      <c r="E196" s="78">
        <f>ROUNDDOWN(E197*2.2,-1)</f>
        <v>6600</v>
      </c>
      <c r="F196" s="87" t="s">
        <v>31</v>
      </c>
      <c r="G196" s="92" t="s">
        <v>33</v>
      </c>
      <c r="H196" s="101">
        <f t="shared" si="52"/>
        <v>359</v>
      </c>
      <c r="I196" s="106" t="s">
        <v>38</v>
      </c>
      <c r="J196" s="101" t="s">
        <v>33</v>
      </c>
      <c r="K196" s="114"/>
      <c r="L196" s="101" t="s">
        <v>39</v>
      </c>
      <c r="M196" s="125">
        <f t="shared" si="53"/>
        <v>0</v>
      </c>
      <c r="N196" s="133" t="s">
        <v>31</v>
      </c>
    </row>
    <row r="197" spans="1:15">
      <c r="A197" s="34"/>
      <c r="B197" s="43"/>
      <c r="C197" s="56"/>
      <c r="D197" s="68" t="s">
        <v>22</v>
      </c>
      <c r="E197" s="28">
        <f>ROUNDDOWN(E194*1.5,-1)</f>
        <v>3000</v>
      </c>
      <c r="F197" s="49" t="s">
        <v>31</v>
      </c>
      <c r="G197" s="2" t="s">
        <v>33</v>
      </c>
      <c r="H197" s="1">
        <f t="shared" si="52"/>
        <v>359</v>
      </c>
      <c r="I197" s="107" t="s">
        <v>38</v>
      </c>
      <c r="J197" s="1" t="s">
        <v>33</v>
      </c>
      <c r="K197" s="114"/>
      <c r="L197" s="1" t="s">
        <v>39</v>
      </c>
      <c r="M197" s="30">
        <f t="shared" si="53"/>
        <v>0</v>
      </c>
      <c r="N197" s="134" t="s">
        <v>31</v>
      </c>
    </row>
    <row r="198" spans="1:15">
      <c r="A198" s="34"/>
      <c r="B198" s="44"/>
      <c r="C198" s="57"/>
      <c r="D198" s="69" t="s">
        <v>23</v>
      </c>
      <c r="E198" s="80">
        <v>0</v>
      </c>
      <c r="F198" s="88" t="s">
        <v>31</v>
      </c>
      <c r="G198" s="93" t="s">
        <v>33</v>
      </c>
      <c r="H198" s="102">
        <f t="shared" si="52"/>
        <v>359</v>
      </c>
      <c r="I198" s="108" t="s">
        <v>38</v>
      </c>
      <c r="J198" s="102" t="s">
        <v>33</v>
      </c>
      <c r="K198" s="114"/>
      <c r="L198" s="102" t="s">
        <v>39</v>
      </c>
      <c r="M198" s="126">
        <f t="shared" si="53"/>
        <v>0</v>
      </c>
      <c r="N198" s="135" t="s">
        <v>31</v>
      </c>
    </row>
    <row r="199" spans="1:15">
      <c r="A199" s="34"/>
      <c r="B199" s="45" t="s">
        <v>26</v>
      </c>
      <c r="C199" s="59"/>
      <c r="D199" s="59"/>
      <c r="E199" s="82"/>
      <c r="F199" s="90"/>
      <c r="G199" s="95"/>
      <c r="H199" s="104"/>
      <c r="I199" s="110"/>
      <c r="J199" s="104"/>
      <c r="K199" s="116">
        <f>SUM(K200:K205)</f>
        <v>0</v>
      </c>
      <c r="L199" s="116"/>
      <c r="M199" s="128">
        <f>SUM(M200:M205)</f>
        <v>0</v>
      </c>
      <c r="N199" s="137" t="s">
        <v>31</v>
      </c>
      <c r="O199" s="141" t="str">
        <f>IF(K199&gt;1,"稼働率が100%を超えています","")</f>
        <v/>
      </c>
    </row>
    <row r="200" spans="1:15">
      <c r="A200" s="34"/>
      <c r="B200" s="46"/>
      <c r="C200" s="52" t="s">
        <v>14</v>
      </c>
      <c r="D200" s="64" t="s">
        <v>4</v>
      </c>
      <c r="E200" s="78">
        <f>ROUNDDOWN(E201*2.2,-1)</f>
        <v>3300</v>
      </c>
      <c r="F200" s="87" t="s">
        <v>31</v>
      </c>
      <c r="G200" s="92" t="s">
        <v>33</v>
      </c>
      <c r="H200" s="101">
        <f t="shared" ref="H200:H205" si="54">$B$5</f>
        <v>359</v>
      </c>
      <c r="I200" s="106" t="s">
        <v>38</v>
      </c>
      <c r="J200" s="101" t="s">
        <v>33</v>
      </c>
      <c r="K200" s="114"/>
      <c r="L200" s="101" t="s">
        <v>39</v>
      </c>
      <c r="M200" s="125">
        <f t="shared" ref="M200:M205" si="55">E200*H200*K200</f>
        <v>0</v>
      </c>
      <c r="N200" s="133" t="s">
        <v>31</v>
      </c>
    </row>
    <row r="201" spans="1:15">
      <c r="A201" s="34"/>
      <c r="B201" s="46"/>
      <c r="C201" s="53"/>
      <c r="D201" s="65" t="s">
        <v>22</v>
      </c>
      <c r="E201" s="79">
        <v>1500</v>
      </c>
      <c r="F201" s="49" t="s">
        <v>31</v>
      </c>
      <c r="G201" s="2" t="s">
        <v>33</v>
      </c>
      <c r="H201" s="1">
        <f t="shared" si="54"/>
        <v>359</v>
      </c>
      <c r="I201" s="107" t="s">
        <v>38</v>
      </c>
      <c r="J201" s="1" t="s">
        <v>33</v>
      </c>
      <c r="K201" s="114"/>
      <c r="L201" s="1" t="s">
        <v>39</v>
      </c>
      <c r="M201" s="30">
        <f t="shared" si="55"/>
        <v>0</v>
      </c>
      <c r="N201" s="134" t="s">
        <v>31</v>
      </c>
    </row>
    <row r="202" spans="1:15">
      <c r="A202" s="34"/>
      <c r="B202" s="46"/>
      <c r="C202" s="54"/>
      <c r="D202" s="66" t="s">
        <v>23</v>
      </c>
      <c r="E202" s="80">
        <v>0</v>
      </c>
      <c r="F202" s="88" t="s">
        <v>31</v>
      </c>
      <c r="G202" s="93" t="s">
        <v>33</v>
      </c>
      <c r="H202" s="102">
        <f t="shared" si="54"/>
        <v>359</v>
      </c>
      <c r="I202" s="108" t="s">
        <v>38</v>
      </c>
      <c r="J202" s="102" t="s">
        <v>33</v>
      </c>
      <c r="K202" s="114"/>
      <c r="L202" s="102" t="s">
        <v>39</v>
      </c>
      <c r="M202" s="126">
        <f t="shared" si="55"/>
        <v>0</v>
      </c>
      <c r="N202" s="135" t="s">
        <v>31</v>
      </c>
    </row>
    <row r="203" spans="1:15">
      <c r="A203" s="34"/>
      <c r="B203" s="46"/>
      <c r="C203" s="55" t="s">
        <v>16</v>
      </c>
      <c r="D203" s="67" t="s">
        <v>4</v>
      </c>
      <c r="E203" s="78">
        <f>ROUNDDOWN(E204*2.2,-1)</f>
        <v>4950</v>
      </c>
      <c r="F203" s="87" t="s">
        <v>31</v>
      </c>
      <c r="G203" s="92" t="s">
        <v>33</v>
      </c>
      <c r="H203" s="101">
        <f t="shared" si="54"/>
        <v>359</v>
      </c>
      <c r="I203" s="106" t="s">
        <v>38</v>
      </c>
      <c r="J203" s="101" t="s">
        <v>33</v>
      </c>
      <c r="K203" s="114"/>
      <c r="L203" s="101" t="s">
        <v>39</v>
      </c>
      <c r="M203" s="125">
        <f t="shared" si="55"/>
        <v>0</v>
      </c>
      <c r="N203" s="133" t="s">
        <v>31</v>
      </c>
    </row>
    <row r="204" spans="1:15">
      <c r="A204" s="34"/>
      <c r="B204" s="46"/>
      <c r="C204" s="56"/>
      <c r="D204" s="68" t="s">
        <v>22</v>
      </c>
      <c r="E204" s="28">
        <f>ROUNDDOWN(E201*1.5,-1)</f>
        <v>2250</v>
      </c>
      <c r="F204" s="49" t="s">
        <v>31</v>
      </c>
      <c r="G204" s="2" t="s">
        <v>33</v>
      </c>
      <c r="H204" s="1">
        <f t="shared" si="54"/>
        <v>359</v>
      </c>
      <c r="I204" s="107" t="s">
        <v>38</v>
      </c>
      <c r="J204" s="1" t="s">
        <v>33</v>
      </c>
      <c r="K204" s="114"/>
      <c r="L204" s="1" t="s">
        <v>39</v>
      </c>
      <c r="M204" s="30">
        <f t="shared" si="55"/>
        <v>0</v>
      </c>
      <c r="N204" s="134" t="s">
        <v>31</v>
      </c>
    </row>
    <row r="205" spans="1:15">
      <c r="A205" s="36"/>
      <c r="B205" s="47"/>
      <c r="C205" s="57"/>
      <c r="D205" s="69" t="s">
        <v>23</v>
      </c>
      <c r="E205" s="80">
        <v>0</v>
      </c>
      <c r="F205" s="88" t="s">
        <v>31</v>
      </c>
      <c r="G205" s="93" t="s">
        <v>33</v>
      </c>
      <c r="H205" s="102">
        <f t="shared" si="54"/>
        <v>359</v>
      </c>
      <c r="I205" s="108" t="s">
        <v>38</v>
      </c>
      <c r="J205" s="102" t="s">
        <v>33</v>
      </c>
      <c r="K205" s="114"/>
      <c r="L205" s="102" t="s">
        <v>39</v>
      </c>
      <c r="M205" s="126">
        <f t="shared" si="55"/>
        <v>0</v>
      </c>
      <c r="N205" s="135" t="s">
        <v>31</v>
      </c>
    </row>
    <row r="206" spans="1:15">
      <c r="A206" s="6" t="s">
        <v>12</v>
      </c>
      <c r="B206" s="48"/>
      <c r="C206" s="48"/>
      <c r="D206" s="48"/>
      <c r="E206" s="75"/>
      <c r="F206" s="38"/>
      <c r="G206" s="38"/>
      <c r="H206" s="98"/>
      <c r="I206" s="98"/>
      <c r="J206" s="98" t="s">
        <v>37</v>
      </c>
      <c r="K206" s="98">
        <f>AVERAGE(K207,K214,K221)</f>
        <v>0</v>
      </c>
      <c r="L206" s="98"/>
      <c r="M206" s="122">
        <f>SUM(M207,M214,M221)</f>
        <v>0</v>
      </c>
      <c r="N206" s="130" t="s">
        <v>31</v>
      </c>
    </row>
    <row r="207" spans="1:15">
      <c r="A207" s="34"/>
      <c r="B207" s="39" t="s">
        <v>24</v>
      </c>
      <c r="C207" s="51"/>
      <c r="D207" s="51"/>
      <c r="E207" s="77"/>
      <c r="F207" s="86"/>
      <c r="G207" s="86"/>
      <c r="H207" s="100"/>
      <c r="I207" s="100"/>
      <c r="J207" s="100"/>
      <c r="K207" s="113">
        <f>SUM(K208:K213)</f>
        <v>0</v>
      </c>
      <c r="L207" s="113"/>
      <c r="M207" s="124">
        <f>SUM(M208:M213)</f>
        <v>0</v>
      </c>
      <c r="N207" s="132" t="s">
        <v>31</v>
      </c>
      <c r="O207" s="141" t="str">
        <f>IF(K207&gt;1,"稼働率が100%を超えています","")</f>
        <v/>
      </c>
    </row>
    <row r="208" spans="1:15">
      <c r="A208" s="34"/>
      <c r="B208" s="40"/>
      <c r="C208" s="52" t="s">
        <v>14</v>
      </c>
      <c r="D208" s="64" t="s">
        <v>4</v>
      </c>
      <c r="E208" s="78">
        <f>ROUNDDOWN(E209*2.2,-1)</f>
        <v>6600</v>
      </c>
      <c r="F208" s="87" t="s">
        <v>31</v>
      </c>
      <c r="G208" s="92" t="s">
        <v>33</v>
      </c>
      <c r="H208" s="101">
        <f t="shared" ref="H208:H213" si="56">$B$5</f>
        <v>359</v>
      </c>
      <c r="I208" s="106" t="s">
        <v>38</v>
      </c>
      <c r="J208" s="101" t="s">
        <v>33</v>
      </c>
      <c r="K208" s="114"/>
      <c r="L208" s="101" t="s">
        <v>39</v>
      </c>
      <c r="M208" s="125">
        <f t="shared" ref="M208:M213" si="57">E208*H208*K208</f>
        <v>0</v>
      </c>
      <c r="N208" s="133" t="s">
        <v>31</v>
      </c>
    </row>
    <row r="209" spans="1:15">
      <c r="A209" s="34"/>
      <c r="B209" s="40"/>
      <c r="C209" s="53"/>
      <c r="D209" s="65" t="s">
        <v>22</v>
      </c>
      <c r="E209" s="79">
        <v>3000</v>
      </c>
      <c r="F209" s="49" t="s">
        <v>31</v>
      </c>
      <c r="G209" s="2" t="s">
        <v>33</v>
      </c>
      <c r="H209" s="1">
        <f t="shared" si="56"/>
        <v>359</v>
      </c>
      <c r="I209" s="107" t="s">
        <v>38</v>
      </c>
      <c r="J209" s="1" t="s">
        <v>33</v>
      </c>
      <c r="K209" s="114"/>
      <c r="L209" s="1" t="s">
        <v>39</v>
      </c>
      <c r="M209" s="30">
        <f t="shared" si="57"/>
        <v>0</v>
      </c>
      <c r="N209" s="134" t="s">
        <v>31</v>
      </c>
    </row>
    <row r="210" spans="1:15">
      <c r="A210" s="34"/>
      <c r="B210" s="40"/>
      <c r="C210" s="54"/>
      <c r="D210" s="66" t="s">
        <v>23</v>
      </c>
      <c r="E210" s="80">
        <v>0</v>
      </c>
      <c r="F210" s="88" t="s">
        <v>31</v>
      </c>
      <c r="G210" s="93" t="s">
        <v>33</v>
      </c>
      <c r="H210" s="102">
        <f t="shared" si="56"/>
        <v>359</v>
      </c>
      <c r="I210" s="108" t="s">
        <v>38</v>
      </c>
      <c r="J210" s="102" t="s">
        <v>33</v>
      </c>
      <c r="K210" s="114"/>
      <c r="L210" s="102" t="s">
        <v>39</v>
      </c>
      <c r="M210" s="126">
        <f t="shared" si="57"/>
        <v>0</v>
      </c>
      <c r="N210" s="135" t="s">
        <v>31</v>
      </c>
    </row>
    <row r="211" spans="1:15">
      <c r="A211" s="34"/>
      <c r="B211" s="40"/>
      <c r="C211" s="55" t="s">
        <v>16</v>
      </c>
      <c r="D211" s="67" t="s">
        <v>4</v>
      </c>
      <c r="E211" s="78">
        <f>ROUNDDOWN(E212*2.2,-1)</f>
        <v>9900</v>
      </c>
      <c r="F211" s="87" t="s">
        <v>31</v>
      </c>
      <c r="G211" s="92" t="s">
        <v>33</v>
      </c>
      <c r="H211" s="101">
        <f t="shared" si="56"/>
        <v>359</v>
      </c>
      <c r="I211" s="106" t="s">
        <v>38</v>
      </c>
      <c r="J211" s="101" t="s">
        <v>33</v>
      </c>
      <c r="K211" s="114"/>
      <c r="L211" s="101" t="s">
        <v>39</v>
      </c>
      <c r="M211" s="125">
        <f t="shared" si="57"/>
        <v>0</v>
      </c>
      <c r="N211" s="133" t="s">
        <v>31</v>
      </c>
    </row>
    <row r="212" spans="1:15">
      <c r="A212" s="34"/>
      <c r="B212" s="40"/>
      <c r="C212" s="56"/>
      <c r="D212" s="68" t="s">
        <v>22</v>
      </c>
      <c r="E212" s="28">
        <f>ROUNDDOWN(E209*1.5,-1)</f>
        <v>4500</v>
      </c>
      <c r="F212" s="49" t="s">
        <v>31</v>
      </c>
      <c r="G212" s="2" t="s">
        <v>33</v>
      </c>
      <c r="H212" s="1">
        <f t="shared" si="56"/>
        <v>359</v>
      </c>
      <c r="I212" s="107" t="s">
        <v>38</v>
      </c>
      <c r="J212" s="1" t="s">
        <v>33</v>
      </c>
      <c r="K212" s="114"/>
      <c r="L212" s="1" t="s">
        <v>39</v>
      </c>
      <c r="M212" s="30">
        <f t="shared" si="57"/>
        <v>0</v>
      </c>
      <c r="N212" s="134" t="s">
        <v>31</v>
      </c>
    </row>
    <row r="213" spans="1:15">
      <c r="A213" s="34"/>
      <c r="B213" s="41"/>
      <c r="C213" s="57"/>
      <c r="D213" s="69" t="s">
        <v>23</v>
      </c>
      <c r="E213" s="80">
        <v>0</v>
      </c>
      <c r="F213" s="88" t="s">
        <v>31</v>
      </c>
      <c r="G213" s="93" t="s">
        <v>33</v>
      </c>
      <c r="H213" s="102">
        <f t="shared" si="56"/>
        <v>359</v>
      </c>
      <c r="I213" s="108" t="s">
        <v>38</v>
      </c>
      <c r="J213" s="102" t="s">
        <v>33</v>
      </c>
      <c r="K213" s="114"/>
      <c r="L213" s="102" t="s">
        <v>39</v>
      </c>
      <c r="M213" s="126">
        <f t="shared" si="57"/>
        <v>0</v>
      </c>
      <c r="N213" s="135" t="s">
        <v>31</v>
      </c>
    </row>
    <row r="214" spans="1:15">
      <c r="A214" s="34"/>
      <c r="B214" s="42" t="s">
        <v>25</v>
      </c>
      <c r="C214" s="58"/>
      <c r="D214" s="58"/>
      <c r="E214" s="81"/>
      <c r="F214" s="89"/>
      <c r="G214" s="94"/>
      <c r="H214" s="103"/>
      <c r="I214" s="109"/>
      <c r="J214" s="103"/>
      <c r="K214" s="115">
        <f>SUM(K215:K220)</f>
        <v>0</v>
      </c>
      <c r="L214" s="115"/>
      <c r="M214" s="127">
        <f>SUM(M215:M220)</f>
        <v>0</v>
      </c>
      <c r="N214" s="136" t="s">
        <v>31</v>
      </c>
      <c r="O214" s="141" t="str">
        <f>IF(K214&gt;1,"稼働率が100%を超えています","")</f>
        <v/>
      </c>
    </row>
    <row r="215" spans="1:15">
      <c r="A215" s="34"/>
      <c r="B215" s="43"/>
      <c r="C215" s="52" t="s">
        <v>14</v>
      </c>
      <c r="D215" s="64" t="s">
        <v>4</v>
      </c>
      <c r="E215" s="78">
        <f>ROUNDDOWN(E216*2.2,-1)</f>
        <v>8800</v>
      </c>
      <c r="F215" s="87" t="s">
        <v>31</v>
      </c>
      <c r="G215" s="92" t="s">
        <v>33</v>
      </c>
      <c r="H215" s="101">
        <f t="shared" ref="H215:H220" si="58">$B$5</f>
        <v>359</v>
      </c>
      <c r="I215" s="106" t="s">
        <v>38</v>
      </c>
      <c r="J215" s="101" t="s">
        <v>33</v>
      </c>
      <c r="K215" s="114"/>
      <c r="L215" s="101" t="s">
        <v>39</v>
      </c>
      <c r="M215" s="125">
        <f t="shared" ref="M215:M220" si="59">E215*H215*K215</f>
        <v>0</v>
      </c>
      <c r="N215" s="133" t="s">
        <v>31</v>
      </c>
    </row>
    <row r="216" spans="1:15">
      <c r="A216" s="34"/>
      <c r="B216" s="43"/>
      <c r="C216" s="53"/>
      <c r="D216" s="65" t="s">
        <v>22</v>
      </c>
      <c r="E216" s="79">
        <v>4000</v>
      </c>
      <c r="F216" s="49" t="s">
        <v>31</v>
      </c>
      <c r="G216" s="2" t="s">
        <v>33</v>
      </c>
      <c r="H216" s="1">
        <f t="shared" si="58"/>
        <v>359</v>
      </c>
      <c r="I216" s="107" t="s">
        <v>38</v>
      </c>
      <c r="J216" s="1" t="s">
        <v>33</v>
      </c>
      <c r="K216" s="114"/>
      <c r="L216" s="1" t="s">
        <v>39</v>
      </c>
      <c r="M216" s="30">
        <f t="shared" si="59"/>
        <v>0</v>
      </c>
      <c r="N216" s="134" t="s">
        <v>31</v>
      </c>
    </row>
    <row r="217" spans="1:15">
      <c r="A217" s="34"/>
      <c r="B217" s="43"/>
      <c r="C217" s="54"/>
      <c r="D217" s="66" t="s">
        <v>23</v>
      </c>
      <c r="E217" s="80">
        <v>0</v>
      </c>
      <c r="F217" s="88" t="s">
        <v>31</v>
      </c>
      <c r="G217" s="93" t="s">
        <v>33</v>
      </c>
      <c r="H217" s="102">
        <f t="shared" si="58"/>
        <v>359</v>
      </c>
      <c r="I217" s="108" t="s">
        <v>38</v>
      </c>
      <c r="J217" s="102" t="s">
        <v>33</v>
      </c>
      <c r="K217" s="114"/>
      <c r="L217" s="102" t="s">
        <v>39</v>
      </c>
      <c r="M217" s="126">
        <f t="shared" si="59"/>
        <v>0</v>
      </c>
      <c r="N217" s="135" t="s">
        <v>31</v>
      </c>
    </row>
    <row r="218" spans="1:15">
      <c r="A218" s="34"/>
      <c r="B218" s="43"/>
      <c r="C218" s="55" t="s">
        <v>16</v>
      </c>
      <c r="D218" s="67" t="s">
        <v>4</v>
      </c>
      <c r="E218" s="78">
        <f>ROUNDDOWN(E219*2.2,-1)</f>
        <v>13200</v>
      </c>
      <c r="F218" s="87" t="s">
        <v>31</v>
      </c>
      <c r="G218" s="92" t="s">
        <v>33</v>
      </c>
      <c r="H218" s="101">
        <f t="shared" si="58"/>
        <v>359</v>
      </c>
      <c r="I218" s="106" t="s">
        <v>38</v>
      </c>
      <c r="J218" s="101" t="s">
        <v>33</v>
      </c>
      <c r="K218" s="114"/>
      <c r="L218" s="101" t="s">
        <v>39</v>
      </c>
      <c r="M218" s="125">
        <f t="shared" si="59"/>
        <v>0</v>
      </c>
      <c r="N218" s="133" t="s">
        <v>31</v>
      </c>
    </row>
    <row r="219" spans="1:15">
      <c r="A219" s="34"/>
      <c r="B219" s="43"/>
      <c r="C219" s="56"/>
      <c r="D219" s="68" t="s">
        <v>22</v>
      </c>
      <c r="E219" s="28">
        <f>ROUNDDOWN(E216*1.5,-1)</f>
        <v>6000</v>
      </c>
      <c r="F219" s="49" t="s">
        <v>31</v>
      </c>
      <c r="G219" s="2" t="s">
        <v>33</v>
      </c>
      <c r="H219" s="1">
        <f t="shared" si="58"/>
        <v>359</v>
      </c>
      <c r="I219" s="107" t="s">
        <v>38</v>
      </c>
      <c r="J219" s="1" t="s">
        <v>33</v>
      </c>
      <c r="K219" s="114"/>
      <c r="L219" s="1" t="s">
        <v>39</v>
      </c>
      <c r="M219" s="30">
        <f t="shared" si="59"/>
        <v>0</v>
      </c>
      <c r="N219" s="134" t="s">
        <v>31</v>
      </c>
    </row>
    <row r="220" spans="1:15">
      <c r="A220" s="34"/>
      <c r="B220" s="44"/>
      <c r="C220" s="57"/>
      <c r="D220" s="69" t="s">
        <v>23</v>
      </c>
      <c r="E220" s="80">
        <v>0</v>
      </c>
      <c r="F220" s="88" t="s">
        <v>31</v>
      </c>
      <c r="G220" s="93" t="s">
        <v>33</v>
      </c>
      <c r="H220" s="102">
        <f t="shared" si="58"/>
        <v>359</v>
      </c>
      <c r="I220" s="108" t="s">
        <v>38</v>
      </c>
      <c r="J220" s="102" t="s">
        <v>33</v>
      </c>
      <c r="K220" s="114"/>
      <c r="L220" s="102" t="s">
        <v>39</v>
      </c>
      <c r="M220" s="126">
        <f t="shared" si="59"/>
        <v>0</v>
      </c>
      <c r="N220" s="135" t="s">
        <v>31</v>
      </c>
    </row>
    <row r="221" spans="1:15">
      <c r="A221" s="34"/>
      <c r="B221" s="45" t="s">
        <v>26</v>
      </c>
      <c r="C221" s="59"/>
      <c r="D221" s="59"/>
      <c r="E221" s="82"/>
      <c r="F221" s="90"/>
      <c r="G221" s="95"/>
      <c r="H221" s="104"/>
      <c r="I221" s="110"/>
      <c r="J221" s="104"/>
      <c r="K221" s="116">
        <f>SUM(K222:K227)</f>
        <v>0</v>
      </c>
      <c r="L221" s="116"/>
      <c r="M221" s="128">
        <f>SUM(M222:M227)</f>
        <v>0</v>
      </c>
      <c r="N221" s="137" t="s">
        <v>31</v>
      </c>
      <c r="O221" s="141" t="str">
        <f>IF(K221&gt;1,"稼働率が100%を超えています","")</f>
        <v/>
      </c>
    </row>
    <row r="222" spans="1:15">
      <c r="A222" s="34"/>
      <c r="B222" s="46"/>
      <c r="C222" s="52" t="s">
        <v>14</v>
      </c>
      <c r="D222" s="64" t="s">
        <v>4</v>
      </c>
      <c r="E222" s="78">
        <f>ROUNDDOWN(E223*2.2,-1)</f>
        <v>6600</v>
      </c>
      <c r="F222" s="87" t="s">
        <v>31</v>
      </c>
      <c r="G222" s="92" t="s">
        <v>33</v>
      </c>
      <c r="H222" s="101">
        <f t="shared" ref="H222:H227" si="60">$B$5</f>
        <v>359</v>
      </c>
      <c r="I222" s="106" t="s">
        <v>38</v>
      </c>
      <c r="J222" s="101" t="s">
        <v>33</v>
      </c>
      <c r="K222" s="114"/>
      <c r="L222" s="101" t="s">
        <v>39</v>
      </c>
      <c r="M222" s="125">
        <f t="shared" ref="M222:M227" si="61">E222*H222*K222</f>
        <v>0</v>
      </c>
      <c r="N222" s="133" t="s">
        <v>31</v>
      </c>
    </row>
    <row r="223" spans="1:15">
      <c r="A223" s="34"/>
      <c r="B223" s="46"/>
      <c r="C223" s="53"/>
      <c r="D223" s="65" t="s">
        <v>22</v>
      </c>
      <c r="E223" s="79">
        <v>3000</v>
      </c>
      <c r="F223" s="49" t="s">
        <v>31</v>
      </c>
      <c r="G223" s="2" t="s">
        <v>33</v>
      </c>
      <c r="H223" s="1">
        <f t="shared" si="60"/>
        <v>359</v>
      </c>
      <c r="I223" s="107" t="s">
        <v>38</v>
      </c>
      <c r="J223" s="1" t="s">
        <v>33</v>
      </c>
      <c r="K223" s="114"/>
      <c r="L223" s="1" t="s">
        <v>39</v>
      </c>
      <c r="M223" s="30">
        <f t="shared" si="61"/>
        <v>0</v>
      </c>
      <c r="N223" s="134" t="s">
        <v>31</v>
      </c>
    </row>
    <row r="224" spans="1:15">
      <c r="A224" s="34"/>
      <c r="B224" s="46"/>
      <c r="C224" s="54"/>
      <c r="D224" s="66" t="s">
        <v>23</v>
      </c>
      <c r="E224" s="80">
        <v>0</v>
      </c>
      <c r="F224" s="88" t="s">
        <v>31</v>
      </c>
      <c r="G224" s="93" t="s">
        <v>33</v>
      </c>
      <c r="H224" s="102">
        <f t="shared" si="60"/>
        <v>359</v>
      </c>
      <c r="I224" s="108" t="s">
        <v>38</v>
      </c>
      <c r="J224" s="102" t="s">
        <v>33</v>
      </c>
      <c r="K224" s="114"/>
      <c r="L224" s="102" t="s">
        <v>39</v>
      </c>
      <c r="M224" s="126">
        <f t="shared" si="61"/>
        <v>0</v>
      </c>
      <c r="N224" s="135" t="s">
        <v>31</v>
      </c>
    </row>
    <row r="225" spans="1:17">
      <c r="A225" s="34"/>
      <c r="B225" s="46"/>
      <c r="C225" s="55" t="s">
        <v>16</v>
      </c>
      <c r="D225" s="67" t="s">
        <v>4</v>
      </c>
      <c r="E225" s="78">
        <f>ROUNDDOWN(E226*2.2,-1)</f>
        <v>9900</v>
      </c>
      <c r="F225" s="87" t="s">
        <v>31</v>
      </c>
      <c r="G225" s="92" t="s">
        <v>33</v>
      </c>
      <c r="H225" s="101">
        <f t="shared" si="60"/>
        <v>359</v>
      </c>
      <c r="I225" s="106" t="s">
        <v>38</v>
      </c>
      <c r="J225" s="101" t="s">
        <v>33</v>
      </c>
      <c r="K225" s="114"/>
      <c r="L225" s="101" t="s">
        <v>39</v>
      </c>
      <c r="M225" s="125">
        <f t="shared" si="61"/>
        <v>0</v>
      </c>
      <c r="N225" s="133" t="s">
        <v>31</v>
      </c>
    </row>
    <row r="226" spans="1:17">
      <c r="A226" s="34"/>
      <c r="B226" s="46"/>
      <c r="C226" s="56"/>
      <c r="D226" s="68" t="s">
        <v>22</v>
      </c>
      <c r="E226" s="28">
        <f>ROUNDDOWN(E223*1.5,-1)</f>
        <v>4500</v>
      </c>
      <c r="F226" s="49" t="s">
        <v>31</v>
      </c>
      <c r="G226" s="2" t="s">
        <v>33</v>
      </c>
      <c r="H226" s="1">
        <f t="shared" si="60"/>
        <v>359</v>
      </c>
      <c r="I226" s="107" t="s">
        <v>38</v>
      </c>
      <c r="J226" s="1" t="s">
        <v>33</v>
      </c>
      <c r="K226" s="114"/>
      <c r="L226" s="1" t="s">
        <v>39</v>
      </c>
      <c r="M226" s="30">
        <f t="shared" si="61"/>
        <v>0</v>
      </c>
      <c r="N226" s="134" t="s">
        <v>31</v>
      </c>
    </row>
    <row r="227" spans="1:17">
      <c r="A227" s="36"/>
      <c r="B227" s="47"/>
      <c r="C227" s="57"/>
      <c r="D227" s="69" t="s">
        <v>23</v>
      </c>
      <c r="E227" s="80">
        <v>0</v>
      </c>
      <c r="F227" s="88" t="s">
        <v>31</v>
      </c>
      <c r="G227" s="93" t="s">
        <v>33</v>
      </c>
      <c r="H227" s="102">
        <f t="shared" si="60"/>
        <v>359</v>
      </c>
      <c r="I227" s="108" t="s">
        <v>38</v>
      </c>
      <c r="J227" s="102" t="s">
        <v>33</v>
      </c>
      <c r="K227" s="114"/>
      <c r="L227" s="102" t="s">
        <v>39</v>
      </c>
      <c r="M227" s="126">
        <f t="shared" si="61"/>
        <v>0</v>
      </c>
      <c r="N227" s="135" t="s">
        <v>31</v>
      </c>
    </row>
    <row r="228" spans="1:17">
      <c r="A228" s="6" t="s">
        <v>76</v>
      </c>
      <c r="B228" s="48"/>
      <c r="C228" s="48"/>
      <c r="D228" s="48"/>
      <c r="E228" s="75"/>
      <c r="F228" s="38"/>
      <c r="G228" s="38"/>
      <c r="H228" s="98"/>
      <c r="I228" s="98"/>
      <c r="J228" s="98" t="s">
        <v>37</v>
      </c>
      <c r="K228" s="98">
        <f>K229</f>
        <v>0</v>
      </c>
      <c r="L228" s="98"/>
      <c r="M228" s="122">
        <f>M229</f>
        <v>0</v>
      </c>
      <c r="N228" s="130" t="s">
        <v>31</v>
      </c>
    </row>
    <row r="229" spans="1:17">
      <c r="A229" s="34"/>
      <c r="B229" s="39"/>
      <c r="C229" s="51"/>
      <c r="D229" s="51"/>
      <c r="E229" s="77"/>
      <c r="F229" s="86"/>
      <c r="G229" s="86"/>
      <c r="H229" s="100"/>
      <c r="I229" s="100"/>
      <c r="J229" s="100"/>
      <c r="K229" s="113">
        <f>SUM(K230:K235)</f>
        <v>0</v>
      </c>
      <c r="L229" s="113"/>
      <c r="M229" s="124">
        <f>SUM(M230:M235)</f>
        <v>0</v>
      </c>
      <c r="N229" s="132" t="s">
        <v>31</v>
      </c>
    </row>
    <row r="230" spans="1:17">
      <c r="A230" s="34"/>
      <c r="B230" s="40"/>
      <c r="C230" s="60" t="s">
        <v>72</v>
      </c>
      <c r="D230" s="70"/>
      <c r="E230" s="79">
        <v>1500</v>
      </c>
      <c r="F230" s="87" t="s">
        <v>31</v>
      </c>
      <c r="G230" s="92" t="s">
        <v>33</v>
      </c>
      <c r="H230" s="101">
        <f t="shared" ref="H230:H235" si="62">$B$5</f>
        <v>359</v>
      </c>
      <c r="I230" s="106" t="s">
        <v>38</v>
      </c>
      <c r="J230" s="101" t="s">
        <v>33</v>
      </c>
      <c r="K230" s="114"/>
      <c r="L230" s="101" t="s">
        <v>39</v>
      </c>
      <c r="M230" s="125">
        <f t="shared" ref="M230:M235" si="63">E230*H230*K230</f>
        <v>0</v>
      </c>
      <c r="N230" s="133" t="s">
        <v>31</v>
      </c>
    </row>
    <row r="231" spans="1:17">
      <c r="A231" s="34"/>
      <c r="B231" s="40"/>
      <c r="C231" s="61" t="s">
        <v>74</v>
      </c>
      <c r="D231" s="71"/>
      <c r="E231" s="79">
        <v>300</v>
      </c>
      <c r="F231" s="49" t="s">
        <v>31</v>
      </c>
      <c r="G231" s="2" t="s">
        <v>33</v>
      </c>
      <c r="H231" s="1">
        <f t="shared" si="62"/>
        <v>359</v>
      </c>
      <c r="I231" s="107" t="s">
        <v>38</v>
      </c>
      <c r="J231" s="1" t="s">
        <v>33</v>
      </c>
      <c r="K231" s="114"/>
      <c r="L231" s="1" t="s">
        <v>39</v>
      </c>
      <c r="M231" s="30">
        <f t="shared" si="63"/>
        <v>0</v>
      </c>
      <c r="N231" s="134" t="s">
        <v>31</v>
      </c>
    </row>
    <row r="232" spans="1:17">
      <c r="A232" s="34"/>
      <c r="B232" s="40"/>
      <c r="C232" s="61" t="s">
        <v>75</v>
      </c>
      <c r="D232" s="71"/>
      <c r="E232" s="79">
        <v>10000</v>
      </c>
      <c r="F232" s="49" t="s">
        <v>31</v>
      </c>
      <c r="G232" s="2" t="s">
        <v>33</v>
      </c>
      <c r="H232" s="1">
        <f t="shared" si="62"/>
        <v>359</v>
      </c>
      <c r="I232" s="107" t="s">
        <v>38</v>
      </c>
      <c r="J232" s="1" t="s">
        <v>33</v>
      </c>
      <c r="K232" s="114"/>
      <c r="L232" s="1" t="s">
        <v>39</v>
      </c>
      <c r="M232" s="30">
        <f t="shared" si="63"/>
        <v>0</v>
      </c>
      <c r="N232" s="134" t="s">
        <v>31</v>
      </c>
    </row>
    <row r="233" spans="1:17">
      <c r="A233" s="34"/>
      <c r="B233" s="40"/>
      <c r="C233" s="62" t="s">
        <v>35</v>
      </c>
      <c r="D233" s="71"/>
      <c r="E233" s="79">
        <v>10000</v>
      </c>
      <c r="F233" s="49" t="s">
        <v>31</v>
      </c>
      <c r="G233" s="2" t="s">
        <v>33</v>
      </c>
      <c r="H233" s="1">
        <f t="shared" si="62"/>
        <v>359</v>
      </c>
      <c r="I233" s="107" t="s">
        <v>38</v>
      </c>
      <c r="J233" s="1" t="s">
        <v>33</v>
      </c>
      <c r="K233" s="114"/>
      <c r="L233" s="1" t="s">
        <v>39</v>
      </c>
      <c r="M233" s="30">
        <f t="shared" si="63"/>
        <v>0</v>
      </c>
      <c r="N233" s="134" t="s">
        <v>31</v>
      </c>
    </row>
    <row r="234" spans="1:17">
      <c r="A234" s="34"/>
      <c r="B234" s="40"/>
      <c r="C234" s="62" t="s">
        <v>73</v>
      </c>
      <c r="D234" s="72"/>
      <c r="E234" s="84">
        <v>1250</v>
      </c>
      <c r="F234" s="91" t="s">
        <v>31</v>
      </c>
      <c r="G234" s="96" t="s">
        <v>33</v>
      </c>
      <c r="H234" s="105">
        <f t="shared" si="62"/>
        <v>359</v>
      </c>
      <c r="I234" s="111" t="s">
        <v>38</v>
      </c>
      <c r="J234" s="105" t="s">
        <v>33</v>
      </c>
      <c r="K234" s="119"/>
      <c r="L234" s="105" t="s">
        <v>39</v>
      </c>
      <c r="M234" s="129">
        <f t="shared" si="63"/>
        <v>0</v>
      </c>
      <c r="N234" s="134" t="s">
        <v>31</v>
      </c>
    </row>
    <row r="235" spans="1:17">
      <c r="A235" s="34"/>
      <c r="B235" s="41"/>
      <c r="C235" s="63" t="s">
        <v>23</v>
      </c>
      <c r="D235" s="73"/>
      <c r="E235" s="85">
        <v>0</v>
      </c>
      <c r="F235" s="88" t="s">
        <v>62</v>
      </c>
      <c r="G235" s="93" t="s">
        <v>33</v>
      </c>
      <c r="H235" s="102">
        <f t="shared" si="62"/>
        <v>359</v>
      </c>
      <c r="I235" s="108" t="s">
        <v>27</v>
      </c>
      <c r="J235" s="102" t="s">
        <v>33</v>
      </c>
      <c r="K235" s="114"/>
      <c r="L235" s="121" t="s">
        <v>39</v>
      </c>
      <c r="M235" s="126">
        <f t="shared" si="63"/>
        <v>0</v>
      </c>
      <c r="N235" s="135" t="s">
        <v>62</v>
      </c>
    </row>
    <row r="236" spans="1:17">
      <c r="A236" s="6" t="s">
        <v>58</v>
      </c>
      <c r="B236" s="48"/>
      <c r="C236" s="48"/>
      <c r="D236" s="48"/>
      <c r="E236" s="75"/>
      <c r="F236" s="38"/>
      <c r="G236" s="38"/>
      <c r="H236" s="98"/>
      <c r="I236" s="98"/>
      <c r="J236" s="98" t="s">
        <v>37</v>
      </c>
      <c r="K236" s="98">
        <f>AVERAGE(K237,K242,K249)</f>
        <v>0</v>
      </c>
      <c r="L236" s="98"/>
      <c r="M236" s="122"/>
      <c r="N236" s="122"/>
      <c r="O236" s="122"/>
      <c r="P236" s="122">
        <f>SUM(P237,P242,P249)</f>
        <v>0</v>
      </c>
      <c r="Q236" s="130" t="s">
        <v>31</v>
      </c>
    </row>
    <row r="237" spans="1:17">
      <c r="A237" s="34"/>
      <c r="B237" s="39"/>
      <c r="C237" s="51"/>
      <c r="D237" s="51"/>
      <c r="E237" s="77"/>
      <c r="F237" s="86"/>
      <c r="G237" s="86"/>
      <c r="H237" s="100"/>
      <c r="I237" s="100"/>
      <c r="J237" s="100"/>
      <c r="K237" s="113">
        <f>SUM(K238:K240)</f>
        <v>0</v>
      </c>
      <c r="L237" s="113"/>
      <c r="M237" s="124"/>
      <c r="N237" s="138"/>
      <c r="O237" s="142"/>
      <c r="P237" s="143">
        <f>SUM(P238:P240)</f>
        <v>0</v>
      </c>
      <c r="Q237" s="144" t="s">
        <v>31</v>
      </c>
    </row>
    <row r="238" spans="1:17">
      <c r="A238" s="34"/>
      <c r="B238" s="40"/>
      <c r="C238" s="52" t="s">
        <v>14</v>
      </c>
      <c r="D238" s="64" t="s">
        <v>41</v>
      </c>
      <c r="E238" s="79">
        <v>1000</v>
      </c>
      <c r="F238" s="87" t="s">
        <v>31</v>
      </c>
      <c r="G238" s="92" t="s">
        <v>33</v>
      </c>
      <c r="H238" s="101">
        <f>$B$5</f>
        <v>359</v>
      </c>
      <c r="I238" s="106" t="s">
        <v>38</v>
      </c>
      <c r="J238" s="101" t="s">
        <v>33</v>
      </c>
      <c r="K238" s="114"/>
      <c r="L238" s="101" t="s">
        <v>33</v>
      </c>
      <c r="M238" s="125">
        <v>12</v>
      </c>
      <c r="N238" s="139" t="s">
        <v>65</v>
      </c>
      <c r="O238" s="101" t="s">
        <v>39</v>
      </c>
      <c r="P238" s="125">
        <f>E238*H238*K238*M238</f>
        <v>0</v>
      </c>
      <c r="Q238" s="133" t="s">
        <v>31</v>
      </c>
    </row>
    <row r="239" spans="1:17">
      <c r="A239" s="34"/>
      <c r="B239" s="40"/>
      <c r="C239" s="54"/>
      <c r="D239" s="66" t="s">
        <v>23</v>
      </c>
      <c r="E239" s="85">
        <v>0</v>
      </c>
      <c r="F239" s="88" t="s">
        <v>62</v>
      </c>
      <c r="G239" s="93" t="s">
        <v>33</v>
      </c>
      <c r="H239" s="102">
        <f>$B$5</f>
        <v>359</v>
      </c>
      <c r="I239" s="108" t="s">
        <v>27</v>
      </c>
      <c r="J239" s="102" t="s">
        <v>33</v>
      </c>
      <c r="K239" s="120"/>
      <c r="L239" s="102" t="s">
        <v>33</v>
      </c>
      <c r="M239" s="126">
        <v>12</v>
      </c>
      <c r="N239" s="140" t="s">
        <v>65</v>
      </c>
      <c r="O239" s="102" t="s">
        <v>39</v>
      </c>
      <c r="P239" s="126">
        <f>E239*H239*K239*M239</f>
        <v>0</v>
      </c>
      <c r="Q239" s="135" t="s">
        <v>62</v>
      </c>
    </row>
    <row r="240" spans="1:17">
      <c r="A240" s="34"/>
      <c r="B240" s="40"/>
      <c r="C240" s="55" t="s">
        <v>16</v>
      </c>
      <c r="D240" s="67" t="s">
        <v>41</v>
      </c>
      <c r="E240" s="78">
        <f>E238*1.5</f>
        <v>1500</v>
      </c>
      <c r="F240" s="87" t="s">
        <v>31</v>
      </c>
      <c r="G240" s="92" t="s">
        <v>33</v>
      </c>
      <c r="H240" s="101">
        <f>$B$5</f>
        <v>359</v>
      </c>
      <c r="I240" s="106" t="s">
        <v>38</v>
      </c>
      <c r="J240" s="101" t="s">
        <v>33</v>
      </c>
      <c r="K240" s="119"/>
      <c r="L240" s="101" t="s">
        <v>33</v>
      </c>
      <c r="M240" s="125">
        <v>12</v>
      </c>
      <c r="N240" s="139" t="s">
        <v>65</v>
      </c>
      <c r="O240" s="101" t="s">
        <v>39</v>
      </c>
      <c r="P240" s="125">
        <f>E240*H240*K240*M240</f>
        <v>0</v>
      </c>
      <c r="Q240" s="133" t="s">
        <v>31</v>
      </c>
    </row>
    <row r="241" spans="1:17">
      <c r="A241" s="36"/>
      <c r="B241" s="41"/>
      <c r="C241" s="57"/>
      <c r="D241" s="69" t="s">
        <v>23</v>
      </c>
      <c r="E241" s="80">
        <v>0</v>
      </c>
      <c r="F241" s="88" t="s">
        <v>62</v>
      </c>
      <c r="G241" s="93" t="s">
        <v>33</v>
      </c>
      <c r="H241" s="102">
        <f>$B$5</f>
        <v>359</v>
      </c>
      <c r="I241" s="108" t="s">
        <v>27</v>
      </c>
      <c r="J241" s="102" t="s">
        <v>33</v>
      </c>
      <c r="K241" s="114"/>
      <c r="L241" s="102" t="s">
        <v>33</v>
      </c>
      <c r="M241" s="126">
        <v>12</v>
      </c>
      <c r="N241" s="140" t="s">
        <v>65</v>
      </c>
      <c r="O241" s="102" t="s">
        <v>39</v>
      </c>
      <c r="P241" s="126">
        <f>E241*H241*K241*M241</f>
        <v>0</v>
      </c>
      <c r="Q241" s="135" t="s">
        <v>62</v>
      </c>
    </row>
  </sheetData>
  <sortState ref="A1:F181">
    <sortCondition ref="A1:A181"/>
  </sortState>
  <mergeCells count="4">
    <mergeCell ref="A3:N3"/>
    <mergeCell ref="E6:F6"/>
    <mergeCell ref="H6:I6"/>
    <mergeCell ref="M6:N6"/>
  </mergeCells>
  <phoneticPr fontId="13" type="Hiragana"/>
  <printOptions horizontalCentered="1"/>
  <pageMargins left="0.78740157480314943" right="0.39370078740157477" top="0.98425196850393681" bottom="0.98425196850393681" header="0.51181102362204722" footer="0.51181102362204722"/>
  <pageSetup paperSize="9" scale="79" fitToWidth="1" fitToHeight="0" orientation="portrait" usePrinterDefaults="1" r:id="rId1"/>
  <rowBreaks count="5" manualBreakCount="5">
    <brk id="51" max="16" man="1"/>
    <brk id="95" max="16383" man="1"/>
    <brk id="139" max="16" man="1"/>
    <brk id="183" max="16" man="1"/>
    <brk id="22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J43"/>
  <sheetViews>
    <sheetView tabSelected="1" zoomScale="85" zoomScaleNormal="85" workbookViewId="0"/>
  </sheetViews>
  <sheetFormatPr defaultRowHeight="18.75"/>
  <cols>
    <col min="1" max="1" width="9.875" style="27" customWidth="1"/>
    <col min="2" max="2" width="6.375" style="1" bestFit="1" customWidth="1"/>
    <col min="3" max="3" width="9" style="2" customWidth="1"/>
    <col min="4" max="4" width="9" style="145" customWidth="1"/>
    <col min="5" max="5" width="8.125" style="28" customWidth="1"/>
    <col min="6" max="6" width="3.5" style="2" bestFit="1" customWidth="1"/>
    <col min="7" max="7" width="4.625" style="1" bestFit="1" customWidth="1"/>
    <col min="8" max="8" width="8.125" style="1" customWidth="1"/>
    <col min="9" max="9" width="3.125" style="1" bestFit="1" customWidth="1"/>
    <col min="10" max="10" width="3.5" style="1" bestFit="1" customWidth="1"/>
    <col min="11" max="11" width="8.125" style="146" customWidth="1"/>
    <col min="12" max="12" width="5.375" style="1" bestFit="1" customWidth="1"/>
    <col min="13" max="13" width="3.5" style="1" customWidth="1"/>
    <col min="14" max="14" width="10.875" style="1" customWidth="1"/>
    <col min="15" max="15" width="3.5" style="147" customWidth="1"/>
    <col min="16" max="16" width="5.25" style="1" customWidth="1"/>
    <col min="17" max="17" width="9" style="30" customWidth="1"/>
    <col min="18" max="18" width="3.125" style="1" bestFit="1" customWidth="1"/>
    <col min="19" max="19" width="9" style="1" customWidth="1"/>
    <col min="20" max="20" width="8.125" style="1" customWidth="1"/>
    <col min="21" max="21" width="3.5" style="107" bestFit="1" customWidth="1"/>
    <col min="22" max="22" width="3.5" style="1" bestFit="1" customWidth="1"/>
    <col min="23" max="23" width="8.125" style="1" customWidth="1"/>
    <col min="24" max="24" width="3.125" style="107" bestFit="1" customWidth="1"/>
    <col min="25" max="25" width="3.5" style="1" bestFit="1" customWidth="1"/>
    <col min="26" max="26" width="3.625" style="1" bestFit="1" customWidth="1"/>
    <col min="27" max="27" width="2.75" style="107" bestFit="1" customWidth="1"/>
    <col min="28" max="28" width="3.5" style="1" bestFit="1" customWidth="1"/>
    <col min="29" max="29" width="4.125" style="1" bestFit="1" customWidth="1"/>
    <col min="30" max="30" width="3.5" style="107" bestFit="1" customWidth="1"/>
    <col min="31" max="31" width="3.5" style="1" bestFit="1" customWidth="1"/>
    <col min="32" max="32" width="8.125" style="148" customWidth="1"/>
    <col min="33" max="33" width="3" style="1" bestFit="1" customWidth="1"/>
    <col min="34" max="34" width="10.875" style="30" customWidth="1"/>
    <col min="35" max="35" width="3.125" style="107" bestFit="1" customWidth="1"/>
    <col min="36" max="16384" width="9" style="1" customWidth="1"/>
  </cols>
  <sheetData>
    <row r="1" spans="1:36" ht="24">
      <c r="A1" s="31" t="s">
        <v>84</v>
      </c>
    </row>
    <row r="2" spans="1:36">
      <c r="A2" s="1"/>
    </row>
    <row r="3" spans="1:36">
      <c r="A3" s="1"/>
    </row>
    <row r="4" spans="1:36">
      <c r="A4" s="1"/>
    </row>
    <row r="5" spans="1:36" ht="25.5">
      <c r="A5" s="27" t="s">
        <v>29</v>
      </c>
      <c r="B5" s="37">
        <v>307</v>
      </c>
      <c r="C5" s="49" t="s">
        <v>38</v>
      </c>
    </row>
    <row r="6" spans="1:36">
      <c r="E6" s="74" t="s">
        <v>30</v>
      </c>
      <c r="F6" s="74"/>
      <c r="G6" s="2"/>
      <c r="H6" s="97" t="s">
        <v>29</v>
      </c>
      <c r="I6" s="97"/>
      <c r="K6" s="193" t="s">
        <v>67</v>
      </c>
      <c r="L6" s="193"/>
      <c r="N6" s="74" t="s">
        <v>18</v>
      </c>
      <c r="O6" s="74"/>
    </row>
    <row r="7" spans="1:36">
      <c r="A7" s="6" t="s">
        <v>49</v>
      </c>
      <c r="B7" s="38"/>
      <c r="C7" s="38"/>
      <c r="D7" s="167"/>
      <c r="E7" s="75"/>
      <c r="F7" s="38"/>
      <c r="G7" s="38"/>
      <c r="H7" s="98"/>
      <c r="I7" s="98"/>
      <c r="J7" s="98" t="s">
        <v>37</v>
      </c>
      <c r="K7" s="194">
        <f>SUM(K8,K11)</f>
        <v>0</v>
      </c>
      <c r="L7" s="198" t="s">
        <v>1</v>
      </c>
      <c r="M7" s="98"/>
      <c r="N7" s="122">
        <f>SUM(N8,N11)</f>
        <v>0</v>
      </c>
      <c r="O7" s="130" t="s">
        <v>31</v>
      </c>
    </row>
    <row r="8" spans="1:36">
      <c r="A8" s="34"/>
      <c r="B8" s="149" t="s">
        <v>51</v>
      </c>
      <c r="C8" s="86"/>
      <c r="D8" s="168"/>
      <c r="E8" s="77"/>
      <c r="F8" s="86"/>
      <c r="G8" s="86"/>
      <c r="H8" s="100"/>
      <c r="I8" s="100"/>
      <c r="J8" s="100"/>
      <c r="K8" s="195">
        <f>SUM(K9:K10)*H9</f>
        <v>0</v>
      </c>
      <c r="L8" s="199" t="s">
        <v>28</v>
      </c>
      <c r="M8" s="113"/>
      <c r="N8" s="124">
        <f>SUM(N9:N10)</f>
        <v>0</v>
      </c>
      <c r="O8" s="132" t="s">
        <v>31</v>
      </c>
      <c r="P8" s="141"/>
      <c r="AJ8" s="141" t="str">
        <f>IF(P32&gt;1,"稼働率が100%を超えています","")</f>
        <v/>
      </c>
    </row>
    <row r="9" spans="1:36">
      <c r="A9" s="34"/>
      <c r="B9" s="150"/>
      <c r="C9" s="158" t="s">
        <v>14</v>
      </c>
      <c r="D9" s="169"/>
      <c r="E9" s="79">
        <v>500</v>
      </c>
      <c r="F9" s="87" t="s">
        <v>31</v>
      </c>
      <c r="G9" s="92" t="s">
        <v>33</v>
      </c>
      <c r="H9" s="101">
        <f>$B$5</f>
        <v>307</v>
      </c>
      <c r="I9" s="106" t="s">
        <v>38</v>
      </c>
      <c r="J9" s="101" t="s">
        <v>33</v>
      </c>
      <c r="K9" s="196"/>
      <c r="L9" s="200" t="s">
        <v>80</v>
      </c>
      <c r="M9" s="101" t="s">
        <v>39</v>
      </c>
      <c r="N9" s="125">
        <f>E9*H9*K9</f>
        <v>0</v>
      </c>
      <c r="O9" s="133" t="s">
        <v>31</v>
      </c>
    </row>
    <row r="10" spans="1:36">
      <c r="A10" s="34"/>
      <c r="B10" s="150"/>
      <c r="C10" s="159" t="s">
        <v>16</v>
      </c>
      <c r="D10" s="170"/>
      <c r="E10" s="78">
        <f>E9*1.5</f>
        <v>750</v>
      </c>
      <c r="F10" s="87" t="s">
        <v>31</v>
      </c>
      <c r="G10" s="92" t="s">
        <v>33</v>
      </c>
      <c r="H10" s="101">
        <f>$B$5</f>
        <v>307</v>
      </c>
      <c r="I10" s="106" t="s">
        <v>38</v>
      </c>
      <c r="J10" s="101" t="s">
        <v>33</v>
      </c>
      <c r="K10" s="196"/>
      <c r="L10" s="200" t="s">
        <v>80</v>
      </c>
      <c r="M10" s="101" t="s">
        <v>39</v>
      </c>
      <c r="N10" s="125">
        <f>E10*H10*K10</f>
        <v>0</v>
      </c>
      <c r="O10" s="133" t="s">
        <v>31</v>
      </c>
    </row>
    <row r="11" spans="1:36">
      <c r="A11" s="34"/>
      <c r="B11" s="151" t="s">
        <v>52</v>
      </c>
      <c r="C11" s="94"/>
      <c r="D11" s="171"/>
      <c r="E11" s="177">
        <v>9</v>
      </c>
      <c r="F11" s="181"/>
      <c r="G11" s="94"/>
      <c r="H11" s="185"/>
      <c r="I11" s="190"/>
      <c r="J11" s="192"/>
      <c r="K11" s="197">
        <f>K12*22</f>
        <v>0</v>
      </c>
      <c r="L11" s="201" t="s">
        <v>28</v>
      </c>
      <c r="M11" s="115"/>
      <c r="N11" s="127">
        <f>N12</f>
        <v>0</v>
      </c>
      <c r="O11" s="136" t="s">
        <v>31</v>
      </c>
      <c r="P11" s="141"/>
      <c r="AJ11" s="141" t="str">
        <f>IF(P35&gt;1,"稼働率が100%を超えています","")</f>
        <v/>
      </c>
    </row>
    <row r="12" spans="1:36">
      <c r="A12" s="34"/>
      <c r="B12" s="152"/>
      <c r="C12" s="160" t="s">
        <v>79</v>
      </c>
      <c r="D12" s="172"/>
      <c r="E12" s="79"/>
      <c r="F12" s="180" t="s">
        <v>62</v>
      </c>
      <c r="G12" s="183" t="s">
        <v>33</v>
      </c>
      <c r="H12" s="186">
        <v>12</v>
      </c>
      <c r="I12" s="189" t="s">
        <v>78</v>
      </c>
      <c r="J12" s="184" t="s">
        <v>33</v>
      </c>
      <c r="K12" s="196"/>
      <c r="L12" s="200" t="s">
        <v>80</v>
      </c>
      <c r="M12" s="204" t="s">
        <v>39</v>
      </c>
      <c r="N12" s="23">
        <f>E12*H12*K12*E11</f>
        <v>0</v>
      </c>
      <c r="O12" s="213" t="s">
        <v>62</v>
      </c>
    </row>
    <row r="13" spans="1:36">
      <c r="A13" s="6" t="s">
        <v>3</v>
      </c>
      <c r="B13" s="38"/>
      <c r="C13" s="38"/>
      <c r="D13" s="167"/>
      <c r="E13" s="75"/>
      <c r="F13" s="38"/>
      <c r="G13" s="38"/>
      <c r="H13" s="98"/>
      <c r="I13" s="98"/>
      <c r="J13" s="98" t="s">
        <v>37</v>
      </c>
      <c r="K13" s="194">
        <f>K14</f>
        <v>0</v>
      </c>
      <c r="L13" s="198" t="s">
        <v>1</v>
      </c>
      <c r="M13" s="98"/>
      <c r="N13" s="122">
        <f>N14</f>
        <v>0</v>
      </c>
      <c r="O13" s="130" t="s">
        <v>31</v>
      </c>
      <c r="P13" s="141"/>
    </row>
    <row r="14" spans="1:36">
      <c r="A14" s="34"/>
      <c r="B14" s="149"/>
      <c r="C14" s="86"/>
      <c r="D14" s="168"/>
      <c r="E14" s="77"/>
      <c r="F14" s="86"/>
      <c r="G14" s="86"/>
      <c r="H14" s="100"/>
      <c r="I14" s="100"/>
      <c r="J14" s="100"/>
      <c r="K14" s="195">
        <f>SUM(K15:K16)*H15</f>
        <v>0</v>
      </c>
      <c r="L14" s="199" t="s">
        <v>28</v>
      </c>
      <c r="M14" s="113"/>
      <c r="N14" s="124">
        <f>SUM(N15:N16)</f>
        <v>0</v>
      </c>
      <c r="O14" s="132" t="s">
        <v>31</v>
      </c>
      <c r="AJ14" s="141" t="str">
        <f>IF(P38&gt;1,"稼働率が100%を超えています","")</f>
        <v/>
      </c>
    </row>
    <row r="15" spans="1:36">
      <c r="A15" s="34"/>
      <c r="B15" s="150"/>
      <c r="C15" s="158" t="s">
        <v>14</v>
      </c>
      <c r="D15" s="169"/>
      <c r="E15" s="79">
        <v>100</v>
      </c>
      <c r="F15" s="87" t="s">
        <v>31</v>
      </c>
      <c r="G15" s="92" t="s">
        <v>33</v>
      </c>
      <c r="H15" s="101">
        <v>359</v>
      </c>
      <c r="I15" s="106" t="s">
        <v>38</v>
      </c>
      <c r="J15" s="101" t="s">
        <v>33</v>
      </c>
      <c r="K15" s="196"/>
      <c r="L15" s="200" t="s">
        <v>80</v>
      </c>
      <c r="M15" s="101" t="s">
        <v>39</v>
      </c>
      <c r="N15" s="125">
        <f>E15*H15*K15</f>
        <v>0</v>
      </c>
      <c r="O15" s="133" t="s">
        <v>31</v>
      </c>
    </row>
    <row r="16" spans="1:36">
      <c r="A16" s="34"/>
      <c r="B16" s="150"/>
      <c r="C16" s="159" t="s">
        <v>16</v>
      </c>
      <c r="D16" s="170"/>
      <c r="E16" s="78">
        <f>E15*1.5</f>
        <v>150</v>
      </c>
      <c r="F16" s="87" t="s">
        <v>31</v>
      </c>
      <c r="G16" s="92" t="s">
        <v>33</v>
      </c>
      <c r="H16" s="101">
        <v>359</v>
      </c>
      <c r="I16" s="106" t="s">
        <v>38</v>
      </c>
      <c r="J16" s="101" t="s">
        <v>33</v>
      </c>
      <c r="K16" s="196"/>
      <c r="L16" s="200" t="s">
        <v>80</v>
      </c>
      <c r="M16" s="101" t="s">
        <v>39</v>
      </c>
      <c r="N16" s="125">
        <f>E16*H16*K16</f>
        <v>0</v>
      </c>
      <c r="O16" s="133" t="s">
        <v>31</v>
      </c>
    </row>
    <row r="17" spans="1:22">
      <c r="A17" s="6" t="s">
        <v>50</v>
      </c>
      <c r="B17" s="38"/>
      <c r="C17" s="38"/>
      <c r="D17" s="167"/>
      <c r="E17" s="75"/>
      <c r="F17" s="38"/>
      <c r="G17" s="38"/>
      <c r="H17" s="98"/>
      <c r="I17" s="98"/>
      <c r="J17" s="98" t="s">
        <v>37</v>
      </c>
      <c r="K17" s="194">
        <f>K18</f>
        <v>0</v>
      </c>
      <c r="L17" s="198" t="s">
        <v>1</v>
      </c>
      <c r="M17" s="98"/>
      <c r="N17" s="122">
        <f>N18</f>
        <v>0</v>
      </c>
      <c r="O17" s="130" t="s">
        <v>31</v>
      </c>
      <c r="P17" s="141"/>
    </row>
    <row r="18" spans="1:22">
      <c r="A18" s="34"/>
      <c r="B18" s="149"/>
      <c r="C18" s="86"/>
      <c r="D18" s="168"/>
      <c r="E18" s="77"/>
      <c r="F18" s="86"/>
      <c r="G18" s="86"/>
      <c r="H18" s="100"/>
      <c r="I18" s="100"/>
      <c r="J18" s="100"/>
      <c r="K18" s="195">
        <f>SUM(K19:K26)*H19</f>
        <v>0</v>
      </c>
      <c r="L18" s="199" t="s">
        <v>28</v>
      </c>
      <c r="M18" s="113"/>
      <c r="N18" s="124">
        <f>SUM(N19:N26)</f>
        <v>0</v>
      </c>
      <c r="O18" s="132" t="s">
        <v>31</v>
      </c>
    </row>
    <row r="19" spans="1:22">
      <c r="A19" s="34"/>
      <c r="B19" s="150"/>
      <c r="C19" s="158" t="s">
        <v>14</v>
      </c>
      <c r="D19" s="169" t="s">
        <v>54</v>
      </c>
      <c r="E19" s="79">
        <v>100</v>
      </c>
      <c r="F19" s="87" t="s">
        <v>31</v>
      </c>
      <c r="G19" s="92" t="s">
        <v>33</v>
      </c>
      <c r="H19" s="101">
        <f t="shared" ref="H19:H26" si="0">$B$5</f>
        <v>307</v>
      </c>
      <c r="I19" s="106" t="s">
        <v>38</v>
      </c>
      <c r="J19" s="101" t="s">
        <v>33</v>
      </c>
      <c r="K19" s="196"/>
      <c r="L19" s="200" t="s">
        <v>80</v>
      </c>
      <c r="M19" s="101" t="s">
        <v>39</v>
      </c>
      <c r="N19" s="125">
        <f t="shared" ref="N19:N26" si="1">E19*H19*K19</f>
        <v>0</v>
      </c>
      <c r="O19" s="133" t="s">
        <v>31</v>
      </c>
    </row>
    <row r="20" spans="1:22">
      <c r="A20" s="34"/>
      <c r="B20" s="150"/>
      <c r="C20" s="161"/>
      <c r="D20" s="173" t="s">
        <v>56</v>
      </c>
      <c r="E20" s="79">
        <v>200</v>
      </c>
      <c r="F20" s="91" t="s">
        <v>31</v>
      </c>
      <c r="G20" s="96" t="s">
        <v>33</v>
      </c>
      <c r="H20" s="105">
        <f t="shared" si="0"/>
        <v>307</v>
      </c>
      <c r="I20" s="111" t="s">
        <v>38</v>
      </c>
      <c r="J20" s="105" t="s">
        <v>33</v>
      </c>
      <c r="K20" s="196"/>
      <c r="L20" s="202" t="s">
        <v>80</v>
      </c>
      <c r="M20" s="105" t="s">
        <v>39</v>
      </c>
      <c r="N20" s="129">
        <f t="shared" si="1"/>
        <v>0</v>
      </c>
      <c r="O20" s="134" t="s">
        <v>31</v>
      </c>
      <c r="Q20" s="1"/>
      <c r="V20" s="107"/>
    </row>
    <row r="21" spans="1:22">
      <c r="A21" s="34"/>
      <c r="B21" s="150"/>
      <c r="C21" s="161"/>
      <c r="D21" s="173" t="s">
        <v>59</v>
      </c>
      <c r="E21" s="79">
        <v>300</v>
      </c>
      <c r="F21" s="91" t="s">
        <v>31</v>
      </c>
      <c r="G21" s="96" t="s">
        <v>33</v>
      </c>
      <c r="H21" s="105">
        <f t="shared" si="0"/>
        <v>307</v>
      </c>
      <c r="I21" s="111" t="s">
        <v>38</v>
      </c>
      <c r="J21" s="105" t="s">
        <v>33</v>
      </c>
      <c r="K21" s="196"/>
      <c r="L21" s="202" t="s">
        <v>80</v>
      </c>
      <c r="M21" s="105" t="s">
        <v>39</v>
      </c>
      <c r="N21" s="129">
        <f t="shared" si="1"/>
        <v>0</v>
      </c>
      <c r="O21" s="134" t="s">
        <v>31</v>
      </c>
      <c r="Q21" s="1"/>
    </row>
    <row r="22" spans="1:22">
      <c r="A22" s="34"/>
      <c r="B22" s="150"/>
      <c r="C22" s="162"/>
      <c r="D22" s="174" t="s">
        <v>11</v>
      </c>
      <c r="E22" s="80">
        <v>0</v>
      </c>
      <c r="F22" s="88" t="s">
        <v>62</v>
      </c>
      <c r="G22" s="93" t="s">
        <v>33</v>
      </c>
      <c r="H22" s="102">
        <f t="shared" si="0"/>
        <v>307</v>
      </c>
      <c r="I22" s="108" t="s">
        <v>27</v>
      </c>
      <c r="J22" s="102" t="s">
        <v>33</v>
      </c>
      <c r="K22" s="196"/>
      <c r="L22" s="203" t="s">
        <v>80</v>
      </c>
      <c r="M22" s="102" t="s">
        <v>39</v>
      </c>
      <c r="N22" s="126">
        <f t="shared" si="1"/>
        <v>0</v>
      </c>
      <c r="O22" s="135" t="s">
        <v>62</v>
      </c>
      <c r="Q22" s="1"/>
    </row>
    <row r="23" spans="1:22">
      <c r="A23" s="34"/>
      <c r="B23" s="150"/>
      <c r="C23" s="159" t="s">
        <v>16</v>
      </c>
      <c r="D23" s="170" t="s">
        <v>54</v>
      </c>
      <c r="E23" s="78">
        <f>E19*1.5</f>
        <v>150</v>
      </c>
      <c r="F23" s="87" t="s">
        <v>31</v>
      </c>
      <c r="G23" s="92" t="s">
        <v>33</v>
      </c>
      <c r="H23" s="101">
        <f t="shared" si="0"/>
        <v>307</v>
      </c>
      <c r="I23" s="106" t="s">
        <v>38</v>
      </c>
      <c r="J23" s="101" t="s">
        <v>33</v>
      </c>
      <c r="K23" s="196"/>
      <c r="L23" s="200" t="s">
        <v>80</v>
      </c>
      <c r="M23" s="101" t="s">
        <v>39</v>
      </c>
      <c r="N23" s="125">
        <f t="shared" si="1"/>
        <v>0</v>
      </c>
      <c r="O23" s="133" t="s">
        <v>31</v>
      </c>
      <c r="Q23" s="1"/>
    </row>
    <row r="24" spans="1:22">
      <c r="A24" s="34"/>
      <c r="B24" s="150"/>
      <c r="C24" s="163"/>
      <c r="D24" s="175" t="s">
        <v>56</v>
      </c>
      <c r="E24" s="83">
        <f>E20*1.5</f>
        <v>300</v>
      </c>
      <c r="F24" s="91" t="s">
        <v>31</v>
      </c>
      <c r="G24" s="96" t="s">
        <v>33</v>
      </c>
      <c r="H24" s="105">
        <f t="shared" si="0"/>
        <v>307</v>
      </c>
      <c r="I24" s="111" t="s">
        <v>38</v>
      </c>
      <c r="J24" s="105" t="s">
        <v>33</v>
      </c>
      <c r="K24" s="196"/>
      <c r="L24" s="202" t="s">
        <v>80</v>
      </c>
      <c r="M24" s="105" t="s">
        <v>39</v>
      </c>
      <c r="N24" s="129">
        <f t="shared" si="1"/>
        <v>0</v>
      </c>
      <c r="O24" s="134" t="s">
        <v>31</v>
      </c>
      <c r="Q24" s="1"/>
    </row>
    <row r="25" spans="1:22">
      <c r="A25" s="34"/>
      <c r="B25" s="153"/>
      <c r="C25" s="163"/>
      <c r="D25" s="175" t="s">
        <v>59</v>
      </c>
      <c r="E25" s="83">
        <f>E21*1.5</f>
        <v>450</v>
      </c>
      <c r="F25" s="91" t="s">
        <v>31</v>
      </c>
      <c r="G25" s="96" t="s">
        <v>33</v>
      </c>
      <c r="H25" s="105">
        <f t="shared" si="0"/>
        <v>307</v>
      </c>
      <c r="I25" s="111" t="s">
        <v>38</v>
      </c>
      <c r="J25" s="105" t="s">
        <v>33</v>
      </c>
      <c r="K25" s="196"/>
      <c r="L25" s="202" t="s">
        <v>80</v>
      </c>
      <c r="M25" s="105" t="s">
        <v>39</v>
      </c>
      <c r="N25" s="129">
        <f t="shared" si="1"/>
        <v>0</v>
      </c>
      <c r="O25" s="134" t="s">
        <v>31</v>
      </c>
      <c r="Q25" s="1"/>
    </row>
    <row r="26" spans="1:22">
      <c r="A26" s="34"/>
      <c r="B26" s="154"/>
      <c r="C26" s="164"/>
      <c r="D26" s="176" t="s">
        <v>11</v>
      </c>
      <c r="E26" s="80">
        <f>E22*1.5</f>
        <v>0</v>
      </c>
      <c r="F26" s="88" t="s">
        <v>62</v>
      </c>
      <c r="G26" s="93" t="s">
        <v>33</v>
      </c>
      <c r="H26" s="102">
        <f t="shared" si="0"/>
        <v>307</v>
      </c>
      <c r="I26" s="108" t="s">
        <v>27</v>
      </c>
      <c r="J26" s="102" t="s">
        <v>33</v>
      </c>
      <c r="K26" s="196"/>
      <c r="L26" s="203" t="s">
        <v>80</v>
      </c>
      <c r="M26" s="102" t="s">
        <v>39</v>
      </c>
      <c r="N26" s="126">
        <f t="shared" si="1"/>
        <v>0</v>
      </c>
      <c r="O26" s="135" t="s">
        <v>62</v>
      </c>
      <c r="Q26" s="1"/>
    </row>
    <row r="27" spans="1:22">
      <c r="Q27" s="1"/>
    </row>
    <row r="28" spans="1:22">
      <c r="Q28" s="1"/>
    </row>
    <row r="29" spans="1:22" ht="25.5">
      <c r="A29" s="27" t="s">
        <v>29</v>
      </c>
      <c r="B29" s="37">
        <v>365</v>
      </c>
      <c r="C29" s="49" t="s">
        <v>38</v>
      </c>
      <c r="F29" s="1"/>
      <c r="H29" s="107"/>
      <c r="K29" s="107"/>
      <c r="N29" s="107"/>
      <c r="O29" s="1"/>
      <c r="P29" s="148"/>
      <c r="Q29" s="1"/>
      <c r="R29" s="30"/>
      <c r="S29" s="107"/>
    </row>
    <row r="30" spans="1:22">
      <c r="A30" s="1"/>
      <c r="C30" s="1"/>
      <c r="D30" s="74" t="s">
        <v>30</v>
      </c>
      <c r="E30" s="74"/>
      <c r="F30" s="1"/>
      <c r="G30" s="97" t="s">
        <v>42</v>
      </c>
      <c r="H30" s="97"/>
      <c r="I30" s="97"/>
      <c r="J30" s="97"/>
      <c r="K30" s="97"/>
      <c r="M30" s="97" t="s">
        <v>66</v>
      </c>
      <c r="N30" s="97"/>
      <c r="O30" s="1"/>
      <c r="P30" s="214" t="s">
        <v>17</v>
      </c>
      <c r="Q30" s="1"/>
      <c r="R30" s="74" t="s">
        <v>18</v>
      </c>
      <c r="S30" s="74"/>
    </row>
    <row r="31" spans="1:22">
      <c r="A31" s="6" t="s">
        <v>60</v>
      </c>
      <c r="B31" s="38"/>
      <c r="C31" s="38"/>
      <c r="D31" s="75"/>
      <c r="E31" s="178"/>
      <c r="F31" s="38"/>
      <c r="G31" s="98"/>
      <c r="H31" s="187"/>
      <c r="I31" s="98"/>
      <c r="J31" s="98"/>
      <c r="K31" s="187"/>
      <c r="L31" s="98"/>
      <c r="M31" s="205"/>
      <c r="N31" s="187"/>
      <c r="O31" s="98" t="s">
        <v>37</v>
      </c>
      <c r="P31" s="215">
        <f>SUM(P32*M33,P35*M36,P38*M39)/62</f>
        <v>0</v>
      </c>
      <c r="Q31" s="98"/>
      <c r="R31" s="122">
        <f>SUM(R32,R35,R38)</f>
        <v>0</v>
      </c>
      <c r="S31" s="130" t="s">
        <v>31</v>
      </c>
    </row>
    <row r="32" spans="1:22">
      <c r="A32" s="34"/>
      <c r="B32" s="149" t="s">
        <v>48</v>
      </c>
      <c r="C32" s="100"/>
      <c r="D32" s="77"/>
      <c r="E32" s="179"/>
      <c r="F32" s="86"/>
      <c r="G32" s="100"/>
      <c r="H32" s="188"/>
      <c r="I32" s="100"/>
      <c r="J32" s="100"/>
      <c r="K32" s="188"/>
      <c r="L32" s="100"/>
      <c r="M32" s="206"/>
      <c r="N32" s="199"/>
      <c r="O32" s="113"/>
      <c r="P32" s="216">
        <f>SUM(P33:P34)</f>
        <v>0</v>
      </c>
      <c r="Q32" s="113"/>
      <c r="R32" s="124">
        <f>SUM(R33:R34)</f>
        <v>0</v>
      </c>
      <c r="S32" s="132" t="s">
        <v>31</v>
      </c>
    </row>
    <row r="33" spans="1:19">
      <c r="A33" s="34"/>
      <c r="B33" s="150"/>
      <c r="C33" s="165" t="s">
        <v>41</v>
      </c>
      <c r="D33" s="79">
        <v>250</v>
      </c>
      <c r="E33" s="180" t="s">
        <v>31</v>
      </c>
      <c r="F33" s="183" t="s">
        <v>33</v>
      </c>
      <c r="G33" s="184">
        <f>$B$29</f>
        <v>365</v>
      </c>
      <c r="H33" s="189" t="s">
        <v>38</v>
      </c>
      <c r="I33" s="184" t="s">
        <v>33</v>
      </c>
      <c r="J33" s="184">
        <v>24</v>
      </c>
      <c r="K33" s="189" t="s">
        <v>65</v>
      </c>
      <c r="L33" s="184" t="s">
        <v>33</v>
      </c>
      <c r="M33" s="207">
        <v>20</v>
      </c>
      <c r="N33" s="211" t="s">
        <v>63</v>
      </c>
      <c r="O33" s="184" t="s">
        <v>33</v>
      </c>
      <c r="P33" s="217"/>
      <c r="Q33" s="184" t="s">
        <v>39</v>
      </c>
      <c r="R33" s="23">
        <f>D33*G33*J33*M33*P33</f>
        <v>0</v>
      </c>
      <c r="S33" s="213" t="s">
        <v>31</v>
      </c>
    </row>
    <row r="34" spans="1:19">
      <c r="A34" s="34"/>
      <c r="B34" s="150"/>
      <c r="C34" s="166" t="s">
        <v>21</v>
      </c>
      <c r="D34" s="85">
        <v>0</v>
      </c>
      <c r="E34" s="180" t="s">
        <v>62</v>
      </c>
      <c r="F34" s="183" t="s">
        <v>33</v>
      </c>
      <c r="G34" s="184">
        <f>$B$29</f>
        <v>365</v>
      </c>
      <c r="H34" s="189" t="s">
        <v>27</v>
      </c>
      <c r="I34" s="184" t="s">
        <v>33</v>
      </c>
      <c r="J34" s="184">
        <v>24</v>
      </c>
      <c r="K34" s="189" t="s">
        <v>65</v>
      </c>
      <c r="L34" s="184" t="s">
        <v>33</v>
      </c>
      <c r="M34" s="207">
        <v>20</v>
      </c>
      <c r="N34" s="211" t="s">
        <v>64</v>
      </c>
      <c r="O34" s="184" t="s">
        <v>33</v>
      </c>
      <c r="P34" s="217"/>
      <c r="Q34" s="184" t="s">
        <v>39</v>
      </c>
      <c r="R34" s="23">
        <f>D34*G34*J34*M34*P34</f>
        <v>0</v>
      </c>
      <c r="S34" s="213" t="s">
        <v>62</v>
      </c>
    </row>
    <row r="35" spans="1:19">
      <c r="A35" s="34"/>
      <c r="B35" s="151" t="s">
        <v>61</v>
      </c>
      <c r="C35" s="103"/>
      <c r="D35" s="81"/>
      <c r="E35" s="181"/>
      <c r="F35" s="94"/>
      <c r="G35" s="103"/>
      <c r="H35" s="190"/>
      <c r="I35" s="103"/>
      <c r="J35" s="103"/>
      <c r="K35" s="190"/>
      <c r="L35" s="103"/>
      <c r="M35" s="208"/>
      <c r="N35" s="201"/>
      <c r="O35" s="115"/>
      <c r="P35" s="218">
        <f>SUM(P36:P37)</f>
        <v>0</v>
      </c>
      <c r="Q35" s="115"/>
      <c r="R35" s="127">
        <f>SUM(R36:R37)</f>
        <v>0</v>
      </c>
      <c r="S35" s="136" t="s">
        <v>62</v>
      </c>
    </row>
    <row r="36" spans="1:19">
      <c r="A36" s="34"/>
      <c r="B36" s="152"/>
      <c r="C36" s="165" t="s">
        <v>41</v>
      </c>
      <c r="D36" s="79">
        <v>250</v>
      </c>
      <c r="E36" s="87" t="s">
        <v>62</v>
      </c>
      <c r="F36" s="92" t="s">
        <v>33</v>
      </c>
      <c r="G36" s="184">
        <f>$B$29</f>
        <v>365</v>
      </c>
      <c r="H36" s="106" t="s">
        <v>27</v>
      </c>
      <c r="I36" s="101" t="s">
        <v>33</v>
      </c>
      <c r="J36" s="101">
        <v>24</v>
      </c>
      <c r="K36" s="106" t="s">
        <v>65</v>
      </c>
      <c r="L36" s="101" t="s">
        <v>33</v>
      </c>
      <c r="M36" s="209">
        <v>22</v>
      </c>
      <c r="N36" s="200" t="s">
        <v>64</v>
      </c>
      <c r="O36" s="117" t="s">
        <v>33</v>
      </c>
      <c r="P36" s="217"/>
      <c r="Q36" s="101" t="s">
        <v>39</v>
      </c>
      <c r="R36" s="125">
        <f>D36*G36*J36*M36*P36</f>
        <v>0</v>
      </c>
      <c r="S36" s="133" t="s">
        <v>62</v>
      </c>
    </row>
    <row r="37" spans="1:19">
      <c r="A37" s="34"/>
      <c r="B37" s="152"/>
      <c r="C37" s="166" t="s">
        <v>21</v>
      </c>
      <c r="D37" s="85">
        <v>0</v>
      </c>
      <c r="E37" s="180" t="s">
        <v>62</v>
      </c>
      <c r="F37" s="183" t="s">
        <v>33</v>
      </c>
      <c r="G37" s="184">
        <v>365</v>
      </c>
      <c r="H37" s="189" t="s">
        <v>27</v>
      </c>
      <c r="I37" s="184" t="s">
        <v>33</v>
      </c>
      <c r="J37" s="184">
        <v>24</v>
      </c>
      <c r="K37" s="189" t="s">
        <v>65</v>
      </c>
      <c r="L37" s="184" t="s">
        <v>33</v>
      </c>
      <c r="M37" s="207">
        <v>22</v>
      </c>
      <c r="N37" s="211" t="s">
        <v>64</v>
      </c>
      <c r="O37" s="204" t="s">
        <v>33</v>
      </c>
      <c r="P37" s="217"/>
      <c r="Q37" s="184" t="s">
        <v>39</v>
      </c>
      <c r="R37" s="23">
        <f>D37*G37*J37*M37*P37</f>
        <v>0</v>
      </c>
      <c r="S37" s="213" t="s">
        <v>62</v>
      </c>
    </row>
    <row r="38" spans="1:19">
      <c r="A38" s="34"/>
      <c r="B38" s="155" t="s">
        <v>6</v>
      </c>
      <c r="C38" s="104"/>
      <c r="D38" s="82"/>
      <c r="E38" s="182"/>
      <c r="F38" s="95"/>
      <c r="G38" s="104"/>
      <c r="H38" s="191"/>
      <c r="I38" s="104"/>
      <c r="J38" s="104"/>
      <c r="K38" s="191"/>
      <c r="L38" s="104"/>
      <c r="M38" s="210"/>
      <c r="N38" s="212"/>
      <c r="O38" s="116"/>
      <c r="P38" s="219">
        <f>SUM(P39:P40)</f>
        <v>0</v>
      </c>
      <c r="Q38" s="116"/>
      <c r="R38" s="128">
        <f>SUM(R39:R39)</f>
        <v>0</v>
      </c>
      <c r="S38" s="137" t="s">
        <v>31</v>
      </c>
    </row>
    <row r="39" spans="1:19">
      <c r="A39" s="34"/>
      <c r="B39" s="156"/>
      <c r="C39" s="165" t="s">
        <v>41</v>
      </c>
      <c r="D39" s="79">
        <v>250</v>
      </c>
      <c r="E39" s="180" t="s">
        <v>62</v>
      </c>
      <c r="F39" s="183" t="s">
        <v>33</v>
      </c>
      <c r="G39" s="184">
        <f>$B$29</f>
        <v>365</v>
      </c>
      <c r="H39" s="189" t="s">
        <v>27</v>
      </c>
      <c r="I39" s="184" t="s">
        <v>33</v>
      </c>
      <c r="J39" s="184">
        <v>24</v>
      </c>
      <c r="K39" s="189" t="s">
        <v>65</v>
      </c>
      <c r="L39" s="184" t="s">
        <v>33</v>
      </c>
      <c r="M39" s="207">
        <v>20</v>
      </c>
      <c r="N39" s="211" t="s">
        <v>64</v>
      </c>
      <c r="O39" s="204" t="s">
        <v>33</v>
      </c>
      <c r="P39" s="217"/>
      <c r="Q39" s="184" t="s">
        <v>39</v>
      </c>
      <c r="R39" s="23">
        <f>D39*G39*J39*M39*P39</f>
        <v>0</v>
      </c>
      <c r="S39" s="213" t="s">
        <v>62</v>
      </c>
    </row>
    <row r="40" spans="1:19">
      <c r="A40" s="36"/>
      <c r="B40" s="157"/>
      <c r="C40" s="166" t="s">
        <v>21</v>
      </c>
      <c r="D40" s="85">
        <v>0</v>
      </c>
      <c r="E40" s="180" t="s">
        <v>62</v>
      </c>
      <c r="F40" s="183" t="s">
        <v>33</v>
      </c>
      <c r="G40" s="184">
        <f>$B$29</f>
        <v>365</v>
      </c>
      <c r="H40" s="189" t="s">
        <v>27</v>
      </c>
      <c r="I40" s="184" t="s">
        <v>33</v>
      </c>
      <c r="J40" s="184">
        <v>24</v>
      </c>
      <c r="K40" s="189" t="s">
        <v>65</v>
      </c>
      <c r="L40" s="184" t="s">
        <v>33</v>
      </c>
      <c r="M40" s="207">
        <v>20</v>
      </c>
      <c r="N40" s="211" t="s">
        <v>64</v>
      </c>
      <c r="O40" s="204" t="s">
        <v>33</v>
      </c>
      <c r="P40" s="217"/>
      <c r="Q40" s="184" t="s">
        <v>39</v>
      </c>
      <c r="R40" s="23">
        <f>D40*G40*J40*M40*P40</f>
        <v>0</v>
      </c>
      <c r="S40" s="213" t="s">
        <v>62</v>
      </c>
    </row>
    <row r="41" spans="1:19">
      <c r="A41" s="1"/>
      <c r="C41" s="1"/>
      <c r="D41" s="1"/>
      <c r="E41" s="107"/>
      <c r="F41" s="1"/>
      <c r="H41" s="107"/>
      <c r="K41" s="107"/>
      <c r="N41" s="107"/>
      <c r="O41" s="1"/>
      <c r="P41" s="148"/>
      <c r="Q41" s="1"/>
      <c r="R41" s="30"/>
      <c r="S41" s="107"/>
    </row>
    <row r="42" spans="1:19">
      <c r="A42" s="1" t="s">
        <v>82</v>
      </c>
      <c r="C42" s="1"/>
      <c r="D42" s="1"/>
      <c r="E42" s="107"/>
      <c r="F42" s="1"/>
      <c r="H42" s="107"/>
      <c r="K42" s="107"/>
      <c r="N42" s="107"/>
      <c r="O42" s="1"/>
      <c r="P42" s="148"/>
      <c r="Q42" s="1"/>
      <c r="R42" s="30"/>
      <c r="S42" s="107"/>
    </row>
    <row r="43" spans="1:19">
      <c r="A43" s="1" t="s">
        <v>83</v>
      </c>
      <c r="C43" s="1"/>
      <c r="D43" s="1"/>
      <c r="E43" s="107"/>
      <c r="F43" s="1"/>
      <c r="H43" s="107"/>
      <c r="K43" s="107"/>
      <c r="N43" s="107"/>
      <c r="O43" s="1"/>
      <c r="P43" s="148"/>
      <c r="Q43" s="1"/>
      <c r="R43" s="30"/>
      <c r="S43" s="107"/>
    </row>
  </sheetData>
  <sortState ref="A1:F181">
    <sortCondition ref="A1:A181"/>
  </sortState>
  <mergeCells count="8">
    <mergeCell ref="E6:F6"/>
    <mergeCell ref="H6:I6"/>
    <mergeCell ref="K6:L6"/>
    <mergeCell ref="N6:O6"/>
    <mergeCell ref="D30:E30"/>
    <mergeCell ref="G30:K30"/>
    <mergeCell ref="M30:N30"/>
    <mergeCell ref="R30:S30"/>
  </mergeCells>
  <phoneticPr fontId="13" type="Hiragana"/>
  <printOptions horizontalCentered="1"/>
  <pageMargins left="0.78740157480314943" right="0.78740157480314943" top="0.98425196850393681" bottom="0.98425196850393681" header="0.51181102362204722" footer="0.51181102362204722"/>
  <pageSetup paperSize="9" scale="6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集計</vt:lpstr>
      <vt:lpstr>内訳書（貸切利用施設）</vt:lpstr>
      <vt:lpstr>内訳書（個人利用施設）</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2077赤津　勇樹</cp:lastModifiedBy>
  <dcterms:created xsi:type="dcterms:W3CDTF">2014-01-10T00:10:01Z</dcterms:created>
  <dcterms:modified xsi:type="dcterms:W3CDTF">2024-07-04T13:40:34Z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1.3.2.0</vt:lpwstr>
      <vt:lpwstr>3.0.4.0</vt:lpwstr>
      <vt:lpwstr>3.1.2.0</vt:lpwstr>
      <vt:lpwstr>5.0.1.0</vt:lpwstr>
    </vt:vector>
  </property>
  <property fmtid="{DCFEDD21-7773-49B2-8022-6FC58DB5260B}" pid="3" name="LastSavedVersion">
    <vt:lpwstr>5.0.1.0</vt:lpwstr>
  </property>
  <property fmtid="{DCFEDD21-7773-49B2-8022-6FC58DB5260B}" pid="4" name="LastSavedDate">
    <vt:filetime>2024-07-04T13:40:34Z</vt:filetime>
  </property>
</Properties>
</file>